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40" windowWidth="11520" windowHeight="9270" activeTab="0"/>
  </bookViews>
  <sheets>
    <sheet name="exempelpot" sheetId="1" r:id="rId1"/>
    <sheet name="beräkna" sheetId="2" r:id="rId2"/>
  </sheets>
  <definedNames>
    <definedName name="_xlnm.Print_Area" localSheetId="0">'exempelpot'!$A$1:$M$40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<sst xmlns="http://schemas.openxmlformats.org/spreadsheetml/2006/main" count="41" uniqueCount="41">
  <si>
    <t>Värden för stegad volymkontroll på 23 steg varav steg 1 är tyst och steg 23 är full volym</t>
  </si>
  <si>
    <t>Du behöver en enpolig 23-läges omkopplare för varje kanal (eller en 2-polig för stereo)</t>
  </si>
  <si>
    <t>Nedanstående tabell hämtar värden från bladet "beräkna"</t>
  </si>
  <si>
    <t>Vill du byta dämpning för ett steg så skriv det nya värdet i rätt ruta på tot-spalten så får du automatiskt rätt värde för R</t>
  </si>
  <si>
    <t xml:space="preserve">Impedans = </t>
  </si>
  <si>
    <t>Ohm</t>
  </si>
  <si>
    <t>För att byta impedans - byt värde i gula rutan ovan</t>
  </si>
  <si>
    <t>Eftersom det sällan finns exakt värde att köpa finns en spalt "valt R!" där du kan skriva in de värden som finns att köpa</t>
  </si>
  <si>
    <t>När du byter värden i "valt R1"-spalten så ändras värdet även i kopplingsschemat och du ser differens mot önskat dB-tal</t>
  </si>
  <si>
    <r>
      <t xml:space="preserve">Med denna koppling är </t>
    </r>
    <r>
      <rPr>
        <b/>
        <sz val="10"/>
        <rFont val="Helv"/>
        <family val="0"/>
      </rPr>
      <t>alla</t>
    </r>
    <r>
      <rPr>
        <sz val="10"/>
        <rFont val="Helv"/>
        <family val="0"/>
      </rPr>
      <t xml:space="preserve"> motstånd </t>
    </r>
    <r>
      <rPr>
        <b/>
        <sz val="10"/>
        <rFont val="Helv"/>
        <family val="0"/>
      </rPr>
      <t>alltid</t>
    </r>
    <r>
      <rPr>
        <sz val="10"/>
        <rFont val="Helv"/>
        <family val="0"/>
      </rPr>
      <t xml:space="preserve"> inkopplade.</t>
    </r>
  </si>
  <si>
    <r>
      <t xml:space="preserve">Kolla även Svalander Special ( du hittar den på www.svalander.se/tips.htm) en konstruktion där </t>
    </r>
    <r>
      <rPr>
        <b/>
        <sz val="10"/>
        <rFont val="Helv"/>
        <family val="0"/>
      </rPr>
      <t>endast två motstånd åt gången</t>
    </r>
    <r>
      <rPr>
        <sz val="10"/>
        <rFont val="Helv"/>
        <family val="0"/>
      </rPr>
      <t xml:space="preserve"> är inkopplade</t>
    </r>
  </si>
  <si>
    <t>Omkopplaren visad i läge 21</t>
  </si>
  <si>
    <t>Steg</t>
  </si>
  <si>
    <t>Dämpning</t>
  </si>
  <si>
    <t>Visar en kanal!</t>
  </si>
  <si>
    <t>Nr</t>
  </si>
  <si>
    <t xml:space="preserve">   tot   </t>
  </si>
  <si>
    <t>Db/steg</t>
  </si>
  <si>
    <t>Beräknat R</t>
  </si>
  <si>
    <t>valt R (inköpsvärde)</t>
  </si>
  <si>
    <t>Verklig dämpning</t>
  </si>
  <si>
    <t>Diff mot önskat dB-tal</t>
  </si>
  <si>
    <t>Jord</t>
  </si>
  <si>
    <t>(Tyst)</t>
  </si>
  <si>
    <t>UT</t>
  </si>
  <si>
    <t>IN</t>
  </si>
  <si>
    <t>Totalt:</t>
  </si>
  <si>
    <t>Program för att beräkna motståndsvärden för en stegad volymkontroll</t>
  </si>
  <si>
    <t>Värdena beräknas för en omkopplare med seriekopplade motstånd</t>
  </si>
  <si>
    <t>Kopplingsschema finns på bladet "exempelpot"</t>
  </si>
  <si>
    <t>Byt värde i det gula fältet i arket "exempelpot" så kan du räkna ut rätt värden för alla möjliga impedanser.</t>
  </si>
  <si>
    <t>Alla värden är i Ohm. Inga värden på detta ark kan ändras - ändringar gör du i "exempelpot"</t>
  </si>
  <si>
    <t>Excel-arket är skyddat för att du inte oavsiktligt skall ta bort någon formel som behövs. Låsa upp = meny/verktyg/skydd</t>
  </si>
  <si>
    <t>Nedanstående visar alla värden från -80 till 0 dBs dämpning i 0,5 dB-steg. På nästa blad hittar du en lämplig stegning!</t>
  </si>
  <si>
    <t xml:space="preserve"> Beräkna värden för</t>
  </si>
  <si>
    <t>ohms impedans</t>
  </si>
  <si>
    <t>Dämpn</t>
  </si>
  <si>
    <t>R</t>
  </si>
  <si>
    <t>TotR</t>
  </si>
  <si>
    <t>K (Arbetsfält)</t>
  </si>
  <si>
    <t>totalt värde</t>
  </si>
</sst>
</file>

<file path=xl/styles.xml><?xml version="1.0" encoding="utf-8"?>
<styleSheet xmlns="http://schemas.openxmlformats.org/spreadsheetml/2006/main">
  <numFmts count="4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#\ ?/?"/>
    <numFmt numFmtId="169" formatCode="#\ ??/??"/>
    <numFmt numFmtId="170" formatCode="yy\-m\-d"/>
    <numFmt numFmtId="171" formatCode="d\-mmm\-yy"/>
    <numFmt numFmtId="172" formatCode="d\-mmm"/>
    <numFmt numFmtId="173" formatCode="mmm\-yy"/>
    <numFmt numFmtId="174" formatCode="h\.mm\ AM/PM"/>
    <numFmt numFmtId="175" formatCode="h\.mm\.ss\ AM/PM"/>
    <numFmt numFmtId="176" formatCode="h\.mm"/>
    <numFmt numFmtId="177" formatCode="h\.mm\.ss"/>
    <numFmt numFmtId="178" formatCode="yy\-m\-d\ h\.mm"/>
    <numFmt numFmtId="179" formatCode="#,##0.000"/>
    <numFmt numFmtId="180" formatCode="0.0_)"/>
    <numFmt numFmtId="181" formatCode="#,##0.0"/>
    <numFmt numFmtId="182" formatCode="#,##0.000_);\(#,##0.000\)"/>
    <numFmt numFmtId="183" formatCode="#,##0_);\(#,##0\)"/>
    <numFmt numFmtId="184" formatCode="#,##0.00000_);\(#,##0.00000\)"/>
    <numFmt numFmtId="185" formatCode="#,##0.0_ ;[Red]\-#,##0.0\ "/>
    <numFmt numFmtId="186" formatCode="#,##0_ ;[Red]\-#,##0\ "/>
    <numFmt numFmtId="187" formatCode="#,##0.0000_);\(#,##0.0000\)"/>
    <numFmt numFmtId="188" formatCode="#,##0.00_);\(#,##0.00\)"/>
    <numFmt numFmtId="189" formatCode="0.00000000"/>
    <numFmt numFmtId="190" formatCode="0.0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[Blue]\+#,##0.0_ ;[Red]\-#,##0.0\ "/>
    <numFmt numFmtId="198" formatCode="#,##0.0000"/>
  </numFmts>
  <fonts count="2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1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22"/>
      <name val="Helv"/>
      <family val="0"/>
    </font>
    <font>
      <b/>
      <sz val="10"/>
      <color indexed="18"/>
      <name val="Helv"/>
      <family val="0"/>
    </font>
    <font>
      <b/>
      <sz val="12"/>
      <color indexed="18"/>
      <name val="Helv"/>
      <family val="0"/>
    </font>
    <font>
      <b/>
      <sz val="12"/>
      <name val="Helv"/>
      <family val="0"/>
    </font>
    <font>
      <b/>
      <sz val="10"/>
      <color indexed="57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b/>
      <sz val="10"/>
      <color indexed="21"/>
      <name val="Helv"/>
      <family val="0"/>
    </font>
    <font>
      <b/>
      <sz val="10"/>
      <color indexed="54"/>
      <name val="Helv"/>
      <family val="0"/>
    </font>
    <font>
      <sz val="14"/>
      <color indexed="22"/>
      <name val="Helv"/>
      <family val="0"/>
    </font>
    <font>
      <sz val="10"/>
      <color indexed="62"/>
      <name val="Helv"/>
      <family val="0"/>
    </font>
    <font>
      <sz val="10"/>
      <color indexed="55"/>
      <name val="Helv"/>
      <family val="0"/>
    </font>
    <font>
      <b/>
      <sz val="10"/>
      <color indexed="55"/>
      <name val="Helv"/>
      <family val="0"/>
    </font>
    <font>
      <b/>
      <sz val="14"/>
      <color indexed="53"/>
      <name val="Helv"/>
      <family val="0"/>
    </font>
    <font>
      <b/>
      <sz val="10"/>
      <color indexed="22"/>
      <name val="Helv"/>
      <family val="0"/>
    </font>
    <font>
      <b/>
      <sz val="10"/>
      <color indexed="62"/>
      <name val="Helv"/>
      <family val="0"/>
    </font>
    <font>
      <sz val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180" fontId="6" fillId="2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1" fontId="4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81" fontId="11" fillId="0" borderId="0" xfId="0" applyNumberFormat="1" applyFont="1" applyAlignment="1">
      <alignment horizontal="center"/>
    </xf>
    <xf numFmtId="181" fontId="0" fillId="0" borderId="0" xfId="0" applyNumberFormat="1" applyAlignment="1">
      <alignment horizontal="left"/>
    </xf>
    <xf numFmtId="181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186" fontId="13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" fillId="0" borderId="3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9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97" fontId="0" fillId="0" borderId="0" xfId="0" applyNumberFormat="1" applyAlignment="1">
      <alignment horizontal="center"/>
    </xf>
    <xf numFmtId="2" fontId="8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2" fillId="0" borderId="0" xfId="0" applyFont="1" applyAlignment="1">
      <alignment horizontal="centerContinuous"/>
    </xf>
    <xf numFmtId="186" fontId="18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5" fillId="0" borderId="0" xfId="0" applyNumberFormat="1" applyFont="1" applyAlignment="1" applyProtection="1">
      <alignment horizontal="center"/>
      <protection/>
    </xf>
    <xf numFmtId="179" fontId="1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79" fontId="9" fillId="0" borderId="0" xfId="0" applyNumberFormat="1" applyFont="1" applyAlignment="1">
      <alignment horizontal="center"/>
    </xf>
    <xf numFmtId="179" fontId="19" fillId="0" borderId="0" xfId="0" applyNumberFormat="1" applyFont="1" applyAlignment="1" applyProtection="1">
      <alignment horizontal="center"/>
      <protection/>
    </xf>
    <xf numFmtId="179" fontId="18" fillId="0" borderId="0" xfId="0" applyNumberFormat="1" applyFont="1" applyAlignment="1">
      <alignment horizontal="center"/>
    </xf>
    <xf numFmtId="3" fontId="6" fillId="4" borderId="2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" fillId="2" borderId="0" xfId="0" applyNumberFormat="1" applyFont="1" applyFill="1" applyAlignment="1" applyProtection="1">
      <alignment horizontal="center"/>
      <protection locked="0"/>
    </xf>
    <xf numFmtId="196" fontId="14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3" fontId="20" fillId="5" borderId="2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1" name="Line 5"/>
        <xdr:cNvSpPr>
          <a:spLocks/>
        </xdr:cNvSpPr>
      </xdr:nvSpPr>
      <xdr:spPr>
        <a:xfrm flipH="1" flipV="1">
          <a:off x="7858125" y="37052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15</xdr:row>
      <xdr:rowOff>76200</xdr:rowOff>
    </xdr:from>
    <xdr:to>
      <xdr:col>11</xdr:col>
      <xdr:colOff>0</xdr:colOff>
      <xdr:row>15</xdr:row>
      <xdr:rowOff>76200</xdr:rowOff>
    </xdr:to>
    <xdr:sp>
      <xdr:nvSpPr>
        <xdr:cNvPr id="2" name="Line 11"/>
        <xdr:cNvSpPr>
          <a:spLocks/>
        </xdr:cNvSpPr>
      </xdr:nvSpPr>
      <xdr:spPr>
        <a:xfrm flipH="1" flipV="1">
          <a:off x="7858125" y="3362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76200</xdr:rowOff>
    </xdr:from>
    <xdr:to>
      <xdr:col>11</xdr:col>
      <xdr:colOff>0</xdr:colOff>
      <xdr:row>16</xdr:row>
      <xdr:rowOff>76200</xdr:rowOff>
    </xdr:to>
    <xdr:sp>
      <xdr:nvSpPr>
        <xdr:cNvPr id="3" name="Line 17"/>
        <xdr:cNvSpPr>
          <a:spLocks/>
        </xdr:cNvSpPr>
      </xdr:nvSpPr>
      <xdr:spPr>
        <a:xfrm flipH="1" flipV="1">
          <a:off x="7858125" y="35337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76200</xdr:rowOff>
    </xdr:from>
    <xdr:to>
      <xdr:col>11</xdr:col>
      <xdr:colOff>0</xdr:colOff>
      <xdr:row>16</xdr:row>
      <xdr:rowOff>76200</xdr:rowOff>
    </xdr:to>
    <xdr:sp>
      <xdr:nvSpPr>
        <xdr:cNvPr id="4" name="Line 41"/>
        <xdr:cNvSpPr>
          <a:spLocks/>
        </xdr:cNvSpPr>
      </xdr:nvSpPr>
      <xdr:spPr>
        <a:xfrm flipH="1" flipV="1">
          <a:off x="7858125" y="35337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85725</xdr:rowOff>
    </xdr:from>
    <xdr:to>
      <xdr:col>12</xdr:col>
      <xdr:colOff>228600</xdr:colOff>
      <xdr:row>16</xdr:row>
      <xdr:rowOff>85725</xdr:rowOff>
    </xdr:to>
    <xdr:sp>
      <xdr:nvSpPr>
        <xdr:cNvPr id="5" name="Line 45"/>
        <xdr:cNvSpPr>
          <a:spLocks/>
        </xdr:cNvSpPr>
      </xdr:nvSpPr>
      <xdr:spPr>
        <a:xfrm>
          <a:off x="8782050" y="35433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85725</xdr:rowOff>
    </xdr:from>
    <xdr:to>
      <xdr:col>12</xdr:col>
      <xdr:colOff>228600</xdr:colOff>
      <xdr:row>16</xdr:row>
      <xdr:rowOff>85725</xdr:rowOff>
    </xdr:to>
    <xdr:sp>
      <xdr:nvSpPr>
        <xdr:cNvPr id="6" name="Line 50"/>
        <xdr:cNvSpPr>
          <a:spLocks/>
        </xdr:cNvSpPr>
      </xdr:nvSpPr>
      <xdr:spPr>
        <a:xfrm>
          <a:off x="8763000" y="354330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7" name="Line 55"/>
        <xdr:cNvSpPr>
          <a:spLocks/>
        </xdr:cNvSpPr>
      </xdr:nvSpPr>
      <xdr:spPr>
        <a:xfrm flipH="1" flipV="1">
          <a:off x="7858125" y="37052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76200</xdr:rowOff>
    </xdr:from>
    <xdr:to>
      <xdr:col>11</xdr:col>
      <xdr:colOff>0</xdr:colOff>
      <xdr:row>18</xdr:row>
      <xdr:rowOff>76200</xdr:rowOff>
    </xdr:to>
    <xdr:sp>
      <xdr:nvSpPr>
        <xdr:cNvPr id="8" name="Line 69"/>
        <xdr:cNvSpPr>
          <a:spLocks/>
        </xdr:cNvSpPr>
      </xdr:nvSpPr>
      <xdr:spPr>
        <a:xfrm flipH="1" flipV="1">
          <a:off x="7858125" y="3876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76200</xdr:rowOff>
    </xdr:from>
    <xdr:to>
      <xdr:col>11</xdr:col>
      <xdr:colOff>0</xdr:colOff>
      <xdr:row>19</xdr:row>
      <xdr:rowOff>76200</xdr:rowOff>
    </xdr:to>
    <xdr:sp>
      <xdr:nvSpPr>
        <xdr:cNvPr id="9" name="Line 83"/>
        <xdr:cNvSpPr>
          <a:spLocks/>
        </xdr:cNvSpPr>
      </xdr:nvSpPr>
      <xdr:spPr>
        <a:xfrm flipH="1" flipV="1">
          <a:off x="7858125" y="40481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20</xdr:row>
      <xdr:rowOff>76200</xdr:rowOff>
    </xdr:from>
    <xdr:to>
      <xdr:col>11</xdr:col>
      <xdr:colOff>0</xdr:colOff>
      <xdr:row>20</xdr:row>
      <xdr:rowOff>76200</xdr:rowOff>
    </xdr:to>
    <xdr:sp>
      <xdr:nvSpPr>
        <xdr:cNvPr id="10" name="Line 97"/>
        <xdr:cNvSpPr>
          <a:spLocks/>
        </xdr:cNvSpPr>
      </xdr:nvSpPr>
      <xdr:spPr>
        <a:xfrm flipH="1" flipV="1">
          <a:off x="7858125" y="42195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11</xdr:col>
      <xdr:colOff>0</xdr:colOff>
      <xdr:row>21</xdr:row>
      <xdr:rowOff>76200</xdr:rowOff>
    </xdr:to>
    <xdr:sp>
      <xdr:nvSpPr>
        <xdr:cNvPr id="11" name="Line 111"/>
        <xdr:cNvSpPr>
          <a:spLocks/>
        </xdr:cNvSpPr>
      </xdr:nvSpPr>
      <xdr:spPr>
        <a:xfrm flipH="1" flipV="1">
          <a:off x="7858125" y="43910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12" name="Line 125"/>
        <xdr:cNvSpPr>
          <a:spLocks/>
        </xdr:cNvSpPr>
      </xdr:nvSpPr>
      <xdr:spPr>
        <a:xfrm flipH="1" flipV="1">
          <a:off x="7858125" y="45624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11</xdr:col>
      <xdr:colOff>0</xdr:colOff>
      <xdr:row>23</xdr:row>
      <xdr:rowOff>76200</xdr:rowOff>
    </xdr:to>
    <xdr:sp>
      <xdr:nvSpPr>
        <xdr:cNvPr id="13" name="Line 139"/>
        <xdr:cNvSpPr>
          <a:spLocks/>
        </xdr:cNvSpPr>
      </xdr:nvSpPr>
      <xdr:spPr>
        <a:xfrm flipH="1" flipV="1">
          <a:off x="7858125" y="47339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11</xdr:col>
      <xdr:colOff>0</xdr:colOff>
      <xdr:row>24</xdr:row>
      <xdr:rowOff>76200</xdr:rowOff>
    </xdr:to>
    <xdr:sp>
      <xdr:nvSpPr>
        <xdr:cNvPr id="14" name="Line 153"/>
        <xdr:cNvSpPr>
          <a:spLocks/>
        </xdr:cNvSpPr>
      </xdr:nvSpPr>
      <xdr:spPr>
        <a:xfrm flipH="1" flipV="1">
          <a:off x="7858125" y="49053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11</xdr:col>
      <xdr:colOff>0</xdr:colOff>
      <xdr:row>25</xdr:row>
      <xdr:rowOff>76200</xdr:rowOff>
    </xdr:to>
    <xdr:sp>
      <xdr:nvSpPr>
        <xdr:cNvPr id="15" name="Line 167"/>
        <xdr:cNvSpPr>
          <a:spLocks/>
        </xdr:cNvSpPr>
      </xdr:nvSpPr>
      <xdr:spPr>
        <a:xfrm flipH="1" flipV="1">
          <a:off x="7858125" y="50768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11</xdr:col>
      <xdr:colOff>0</xdr:colOff>
      <xdr:row>26</xdr:row>
      <xdr:rowOff>76200</xdr:rowOff>
    </xdr:to>
    <xdr:sp>
      <xdr:nvSpPr>
        <xdr:cNvPr id="16" name="Line 181"/>
        <xdr:cNvSpPr>
          <a:spLocks/>
        </xdr:cNvSpPr>
      </xdr:nvSpPr>
      <xdr:spPr>
        <a:xfrm flipH="1" flipV="1">
          <a:off x="7858125" y="52482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11</xdr:col>
      <xdr:colOff>0</xdr:colOff>
      <xdr:row>27</xdr:row>
      <xdr:rowOff>76200</xdr:rowOff>
    </xdr:to>
    <xdr:sp>
      <xdr:nvSpPr>
        <xdr:cNvPr id="17" name="Line 195"/>
        <xdr:cNvSpPr>
          <a:spLocks/>
        </xdr:cNvSpPr>
      </xdr:nvSpPr>
      <xdr:spPr>
        <a:xfrm flipH="1" flipV="1">
          <a:off x="7858125" y="54197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11</xdr:col>
      <xdr:colOff>0</xdr:colOff>
      <xdr:row>28</xdr:row>
      <xdr:rowOff>76200</xdr:rowOff>
    </xdr:to>
    <xdr:sp>
      <xdr:nvSpPr>
        <xdr:cNvPr id="18" name="Line 209"/>
        <xdr:cNvSpPr>
          <a:spLocks/>
        </xdr:cNvSpPr>
      </xdr:nvSpPr>
      <xdr:spPr>
        <a:xfrm flipH="1" flipV="1">
          <a:off x="7858125" y="55911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11</xdr:col>
      <xdr:colOff>0</xdr:colOff>
      <xdr:row>29</xdr:row>
      <xdr:rowOff>76200</xdr:rowOff>
    </xdr:to>
    <xdr:sp>
      <xdr:nvSpPr>
        <xdr:cNvPr id="19" name="Line 223"/>
        <xdr:cNvSpPr>
          <a:spLocks/>
        </xdr:cNvSpPr>
      </xdr:nvSpPr>
      <xdr:spPr>
        <a:xfrm flipH="1" flipV="1">
          <a:off x="7858125" y="57626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11</xdr:col>
      <xdr:colOff>0</xdr:colOff>
      <xdr:row>30</xdr:row>
      <xdr:rowOff>76200</xdr:rowOff>
    </xdr:to>
    <xdr:sp>
      <xdr:nvSpPr>
        <xdr:cNvPr id="20" name="Line 237"/>
        <xdr:cNvSpPr>
          <a:spLocks/>
        </xdr:cNvSpPr>
      </xdr:nvSpPr>
      <xdr:spPr>
        <a:xfrm flipH="1" flipV="1">
          <a:off x="7858125" y="59340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11</xdr:col>
      <xdr:colOff>0</xdr:colOff>
      <xdr:row>31</xdr:row>
      <xdr:rowOff>76200</xdr:rowOff>
    </xdr:to>
    <xdr:sp>
      <xdr:nvSpPr>
        <xdr:cNvPr id="21" name="Line 251"/>
        <xdr:cNvSpPr>
          <a:spLocks/>
        </xdr:cNvSpPr>
      </xdr:nvSpPr>
      <xdr:spPr>
        <a:xfrm flipH="1" flipV="1">
          <a:off x="7858125" y="61055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11</xdr:col>
      <xdr:colOff>0</xdr:colOff>
      <xdr:row>32</xdr:row>
      <xdr:rowOff>76200</xdr:rowOff>
    </xdr:to>
    <xdr:sp>
      <xdr:nvSpPr>
        <xdr:cNvPr id="22" name="Line 265"/>
        <xdr:cNvSpPr>
          <a:spLocks/>
        </xdr:cNvSpPr>
      </xdr:nvSpPr>
      <xdr:spPr>
        <a:xfrm flipH="1" flipV="1">
          <a:off x="7858125" y="62769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11</xdr:col>
      <xdr:colOff>0</xdr:colOff>
      <xdr:row>33</xdr:row>
      <xdr:rowOff>76200</xdr:rowOff>
    </xdr:to>
    <xdr:sp>
      <xdr:nvSpPr>
        <xdr:cNvPr id="23" name="Line 279"/>
        <xdr:cNvSpPr>
          <a:spLocks/>
        </xdr:cNvSpPr>
      </xdr:nvSpPr>
      <xdr:spPr>
        <a:xfrm flipH="1" flipV="1">
          <a:off x="7858125" y="64484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24" name="Line 307"/>
        <xdr:cNvSpPr>
          <a:spLocks/>
        </xdr:cNvSpPr>
      </xdr:nvSpPr>
      <xdr:spPr>
        <a:xfrm flipH="1" flipV="1">
          <a:off x="7858125" y="6791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57150</xdr:rowOff>
    </xdr:from>
    <xdr:to>
      <xdr:col>10</xdr:col>
      <xdr:colOff>400050</xdr:colOff>
      <xdr:row>38</xdr:row>
      <xdr:rowOff>57150</xdr:rowOff>
    </xdr:to>
    <xdr:sp>
      <xdr:nvSpPr>
        <xdr:cNvPr id="25" name="Line 339"/>
        <xdr:cNvSpPr>
          <a:spLocks/>
        </xdr:cNvSpPr>
      </xdr:nvSpPr>
      <xdr:spPr>
        <a:xfrm flipV="1">
          <a:off x="6162675" y="7286625"/>
          <a:ext cx="168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38100</xdr:colOff>
      <xdr:row>34</xdr:row>
      <xdr:rowOff>85725</xdr:rowOff>
    </xdr:from>
    <xdr:to>
      <xdr:col>10</xdr:col>
      <xdr:colOff>95250</xdr:colOff>
      <xdr:row>34</xdr:row>
      <xdr:rowOff>85725</xdr:rowOff>
    </xdr:to>
    <xdr:sp>
      <xdr:nvSpPr>
        <xdr:cNvPr id="26" name="Line 348"/>
        <xdr:cNvSpPr>
          <a:spLocks/>
        </xdr:cNvSpPr>
      </xdr:nvSpPr>
      <xdr:spPr>
        <a:xfrm flipH="1" flipV="1">
          <a:off x="6191250" y="6629400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95250</xdr:colOff>
      <xdr:row>34</xdr:row>
      <xdr:rowOff>85725</xdr:rowOff>
    </xdr:from>
    <xdr:to>
      <xdr:col>10</xdr:col>
      <xdr:colOff>381000</xdr:colOff>
      <xdr:row>34</xdr:row>
      <xdr:rowOff>85725</xdr:rowOff>
    </xdr:to>
    <xdr:sp>
      <xdr:nvSpPr>
        <xdr:cNvPr id="27" name="Line 349"/>
        <xdr:cNvSpPr>
          <a:spLocks/>
        </xdr:cNvSpPr>
      </xdr:nvSpPr>
      <xdr:spPr>
        <a:xfrm>
          <a:off x="7543800" y="66294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15</xdr:row>
      <xdr:rowOff>76200</xdr:rowOff>
    </xdr:from>
    <xdr:to>
      <xdr:col>11</xdr:col>
      <xdr:colOff>0</xdr:colOff>
      <xdr:row>15</xdr:row>
      <xdr:rowOff>76200</xdr:rowOff>
    </xdr:to>
    <xdr:sp>
      <xdr:nvSpPr>
        <xdr:cNvPr id="28" name="Line 354"/>
        <xdr:cNvSpPr>
          <a:spLocks/>
        </xdr:cNvSpPr>
      </xdr:nvSpPr>
      <xdr:spPr>
        <a:xfrm flipH="1" flipV="1">
          <a:off x="7858125" y="3362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15</xdr:row>
      <xdr:rowOff>76200</xdr:rowOff>
    </xdr:from>
    <xdr:to>
      <xdr:col>12</xdr:col>
      <xdr:colOff>247650</xdr:colOff>
      <xdr:row>16</xdr:row>
      <xdr:rowOff>66675</xdr:rowOff>
    </xdr:to>
    <xdr:sp>
      <xdr:nvSpPr>
        <xdr:cNvPr id="29" name="Line 355"/>
        <xdr:cNvSpPr>
          <a:spLocks/>
        </xdr:cNvSpPr>
      </xdr:nvSpPr>
      <xdr:spPr>
        <a:xfrm flipH="1">
          <a:off x="7858125" y="33623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85725</xdr:rowOff>
    </xdr:from>
    <xdr:to>
      <xdr:col>12</xdr:col>
      <xdr:colOff>238125</xdr:colOff>
      <xdr:row>15</xdr:row>
      <xdr:rowOff>85725</xdr:rowOff>
    </xdr:to>
    <xdr:sp>
      <xdr:nvSpPr>
        <xdr:cNvPr id="30" name="Line 356"/>
        <xdr:cNvSpPr>
          <a:spLocks/>
        </xdr:cNvSpPr>
      </xdr:nvSpPr>
      <xdr:spPr>
        <a:xfrm>
          <a:off x="8763000" y="33718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76200</xdr:rowOff>
    </xdr:from>
    <xdr:to>
      <xdr:col>11</xdr:col>
      <xdr:colOff>0</xdr:colOff>
      <xdr:row>16</xdr:row>
      <xdr:rowOff>76200</xdr:rowOff>
    </xdr:to>
    <xdr:sp>
      <xdr:nvSpPr>
        <xdr:cNvPr id="31" name="Line 357"/>
        <xdr:cNvSpPr>
          <a:spLocks/>
        </xdr:cNvSpPr>
      </xdr:nvSpPr>
      <xdr:spPr>
        <a:xfrm flipH="1" flipV="1">
          <a:off x="7858125" y="35337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15</xdr:row>
      <xdr:rowOff>76200</xdr:rowOff>
    </xdr:from>
    <xdr:to>
      <xdr:col>12</xdr:col>
      <xdr:colOff>247650</xdr:colOff>
      <xdr:row>16</xdr:row>
      <xdr:rowOff>66675</xdr:rowOff>
    </xdr:to>
    <xdr:sp>
      <xdr:nvSpPr>
        <xdr:cNvPr id="32" name="Line 358"/>
        <xdr:cNvSpPr>
          <a:spLocks/>
        </xdr:cNvSpPr>
      </xdr:nvSpPr>
      <xdr:spPr>
        <a:xfrm flipH="1">
          <a:off x="7858125" y="33623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76200</xdr:rowOff>
    </xdr:from>
    <xdr:to>
      <xdr:col>11</xdr:col>
      <xdr:colOff>0</xdr:colOff>
      <xdr:row>16</xdr:row>
      <xdr:rowOff>76200</xdr:rowOff>
    </xdr:to>
    <xdr:sp>
      <xdr:nvSpPr>
        <xdr:cNvPr id="33" name="Line 359"/>
        <xdr:cNvSpPr>
          <a:spLocks/>
        </xdr:cNvSpPr>
      </xdr:nvSpPr>
      <xdr:spPr>
        <a:xfrm flipH="1" flipV="1">
          <a:off x="7858125" y="35337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76200</xdr:rowOff>
    </xdr:from>
    <xdr:to>
      <xdr:col>12</xdr:col>
      <xdr:colOff>247650</xdr:colOff>
      <xdr:row>17</xdr:row>
      <xdr:rowOff>66675</xdr:rowOff>
    </xdr:to>
    <xdr:sp>
      <xdr:nvSpPr>
        <xdr:cNvPr id="34" name="Line 360"/>
        <xdr:cNvSpPr>
          <a:spLocks/>
        </xdr:cNvSpPr>
      </xdr:nvSpPr>
      <xdr:spPr>
        <a:xfrm flipH="1">
          <a:off x="7858125" y="35337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35" name="Line 362"/>
        <xdr:cNvSpPr>
          <a:spLocks/>
        </xdr:cNvSpPr>
      </xdr:nvSpPr>
      <xdr:spPr>
        <a:xfrm flipH="1" flipV="1">
          <a:off x="7858125" y="37052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36" name="Line 363"/>
        <xdr:cNvSpPr>
          <a:spLocks/>
        </xdr:cNvSpPr>
      </xdr:nvSpPr>
      <xdr:spPr>
        <a:xfrm flipH="1" flipV="1">
          <a:off x="7858125" y="37052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17</xdr:row>
      <xdr:rowOff>85725</xdr:rowOff>
    </xdr:from>
    <xdr:to>
      <xdr:col>12</xdr:col>
      <xdr:colOff>228600</xdr:colOff>
      <xdr:row>17</xdr:row>
      <xdr:rowOff>85725</xdr:rowOff>
    </xdr:to>
    <xdr:sp>
      <xdr:nvSpPr>
        <xdr:cNvPr id="37" name="Line 364"/>
        <xdr:cNvSpPr>
          <a:spLocks/>
        </xdr:cNvSpPr>
      </xdr:nvSpPr>
      <xdr:spPr>
        <a:xfrm>
          <a:off x="8782050" y="37147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85725</xdr:rowOff>
    </xdr:from>
    <xdr:to>
      <xdr:col>12</xdr:col>
      <xdr:colOff>228600</xdr:colOff>
      <xdr:row>17</xdr:row>
      <xdr:rowOff>85725</xdr:rowOff>
    </xdr:to>
    <xdr:sp>
      <xdr:nvSpPr>
        <xdr:cNvPr id="38" name="Line 365"/>
        <xdr:cNvSpPr>
          <a:spLocks/>
        </xdr:cNvSpPr>
      </xdr:nvSpPr>
      <xdr:spPr>
        <a:xfrm>
          <a:off x="8763000" y="37147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76200</xdr:rowOff>
    </xdr:from>
    <xdr:to>
      <xdr:col>12</xdr:col>
      <xdr:colOff>247650</xdr:colOff>
      <xdr:row>17</xdr:row>
      <xdr:rowOff>66675</xdr:rowOff>
    </xdr:to>
    <xdr:sp>
      <xdr:nvSpPr>
        <xdr:cNvPr id="39" name="Line 366"/>
        <xdr:cNvSpPr>
          <a:spLocks/>
        </xdr:cNvSpPr>
      </xdr:nvSpPr>
      <xdr:spPr>
        <a:xfrm flipH="1">
          <a:off x="7858125" y="35337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40" name="Line 367"/>
        <xdr:cNvSpPr>
          <a:spLocks/>
        </xdr:cNvSpPr>
      </xdr:nvSpPr>
      <xdr:spPr>
        <a:xfrm flipH="1" flipV="1">
          <a:off x="7858125" y="37052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16</xdr:row>
      <xdr:rowOff>76200</xdr:rowOff>
    </xdr:from>
    <xdr:to>
      <xdr:col>12</xdr:col>
      <xdr:colOff>247650</xdr:colOff>
      <xdr:row>17</xdr:row>
      <xdr:rowOff>66675</xdr:rowOff>
    </xdr:to>
    <xdr:sp>
      <xdr:nvSpPr>
        <xdr:cNvPr id="41" name="Line 368"/>
        <xdr:cNvSpPr>
          <a:spLocks/>
        </xdr:cNvSpPr>
      </xdr:nvSpPr>
      <xdr:spPr>
        <a:xfrm flipH="1">
          <a:off x="7858125" y="35337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42" name="Line 369"/>
        <xdr:cNvSpPr>
          <a:spLocks/>
        </xdr:cNvSpPr>
      </xdr:nvSpPr>
      <xdr:spPr>
        <a:xfrm flipH="1" flipV="1">
          <a:off x="7858125" y="37052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76200</xdr:rowOff>
    </xdr:from>
    <xdr:to>
      <xdr:col>12</xdr:col>
      <xdr:colOff>247650</xdr:colOff>
      <xdr:row>18</xdr:row>
      <xdr:rowOff>66675</xdr:rowOff>
    </xdr:to>
    <xdr:sp>
      <xdr:nvSpPr>
        <xdr:cNvPr id="43" name="Line 370"/>
        <xdr:cNvSpPr>
          <a:spLocks/>
        </xdr:cNvSpPr>
      </xdr:nvSpPr>
      <xdr:spPr>
        <a:xfrm flipH="1">
          <a:off x="7858125" y="37052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76200</xdr:rowOff>
    </xdr:from>
    <xdr:to>
      <xdr:col>11</xdr:col>
      <xdr:colOff>0</xdr:colOff>
      <xdr:row>18</xdr:row>
      <xdr:rowOff>76200</xdr:rowOff>
    </xdr:to>
    <xdr:sp>
      <xdr:nvSpPr>
        <xdr:cNvPr id="44" name="Line 371"/>
        <xdr:cNvSpPr>
          <a:spLocks/>
        </xdr:cNvSpPr>
      </xdr:nvSpPr>
      <xdr:spPr>
        <a:xfrm flipH="1" flipV="1">
          <a:off x="7858125" y="3876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76200</xdr:rowOff>
    </xdr:from>
    <xdr:to>
      <xdr:col>11</xdr:col>
      <xdr:colOff>0</xdr:colOff>
      <xdr:row>18</xdr:row>
      <xdr:rowOff>76200</xdr:rowOff>
    </xdr:to>
    <xdr:sp>
      <xdr:nvSpPr>
        <xdr:cNvPr id="45" name="Line 372"/>
        <xdr:cNvSpPr>
          <a:spLocks/>
        </xdr:cNvSpPr>
      </xdr:nvSpPr>
      <xdr:spPr>
        <a:xfrm flipH="1" flipV="1">
          <a:off x="7858125" y="3876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18</xdr:row>
      <xdr:rowOff>85725</xdr:rowOff>
    </xdr:from>
    <xdr:to>
      <xdr:col>12</xdr:col>
      <xdr:colOff>228600</xdr:colOff>
      <xdr:row>18</xdr:row>
      <xdr:rowOff>85725</xdr:rowOff>
    </xdr:to>
    <xdr:sp>
      <xdr:nvSpPr>
        <xdr:cNvPr id="46" name="Line 373"/>
        <xdr:cNvSpPr>
          <a:spLocks/>
        </xdr:cNvSpPr>
      </xdr:nvSpPr>
      <xdr:spPr>
        <a:xfrm>
          <a:off x="8782050" y="38862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85725</xdr:rowOff>
    </xdr:from>
    <xdr:to>
      <xdr:col>12</xdr:col>
      <xdr:colOff>228600</xdr:colOff>
      <xdr:row>18</xdr:row>
      <xdr:rowOff>85725</xdr:rowOff>
    </xdr:to>
    <xdr:sp>
      <xdr:nvSpPr>
        <xdr:cNvPr id="47" name="Line 374"/>
        <xdr:cNvSpPr>
          <a:spLocks/>
        </xdr:cNvSpPr>
      </xdr:nvSpPr>
      <xdr:spPr>
        <a:xfrm>
          <a:off x="8772525" y="38862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76200</xdr:rowOff>
    </xdr:from>
    <xdr:to>
      <xdr:col>12</xdr:col>
      <xdr:colOff>247650</xdr:colOff>
      <xdr:row>18</xdr:row>
      <xdr:rowOff>66675</xdr:rowOff>
    </xdr:to>
    <xdr:sp>
      <xdr:nvSpPr>
        <xdr:cNvPr id="48" name="Line 375"/>
        <xdr:cNvSpPr>
          <a:spLocks/>
        </xdr:cNvSpPr>
      </xdr:nvSpPr>
      <xdr:spPr>
        <a:xfrm flipH="1">
          <a:off x="7858125" y="37052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76200</xdr:rowOff>
    </xdr:from>
    <xdr:to>
      <xdr:col>11</xdr:col>
      <xdr:colOff>0</xdr:colOff>
      <xdr:row>18</xdr:row>
      <xdr:rowOff>76200</xdr:rowOff>
    </xdr:to>
    <xdr:sp>
      <xdr:nvSpPr>
        <xdr:cNvPr id="49" name="Line 376"/>
        <xdr:cNvSpPr>
          <a:spLocks/>
        </xdr:cNvSpPr>
      </xdr:nvSpPr>
      <xdr:spPr>
        <a:xfrm flipH="1" flipV="1">
          <a:off x="7858125" y="3876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76200</xdr:rowOff>
    </xdr:from>
    <xdr:to>
      <xdr:col>12</xdr:col>
      <xdr:colOff>247650</xdr:colOff>
      <xdr:row>18</xdr:row>
      <xdr:rowOff>66675</xdr:rowOff>
    </xdr:to>
    <xdr:sp>
      <xdr:nvSpPr>
        <xdr:cNvPr id="50" name="Line 377"/>
        <xdr:cNvSpPr>
          <a:spLocks/>
        </xdr:cNvSpPr>
      </xdr:nvSpPr>
      <xdr:spPr>
        <a:xfrm flipH="1">
          <a:off x="7858125" y="37052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76200</xdr:rowOff>
    </xdr:from>
    <xdr:to>
      <xdr:col>11</xdr:col>
      <xdr:colOff>0</xdr:colOff>
      <xdr:row>18</xdr:row>
      <xdr:rowOff>76200</xdr:rowOff>
    </xdr:to>
    <xdr:sp>
      <xdr:nvSpPr>
        <xdr:cNvPr id="51" name="Line 378"/>
        <xdr:cNvSpPr>
          <a:spLocks/>
        </xdr:cNvSpPr>
      </xdr:nvSpPr>
      <xdr:spPr>
        <a:xfrm flipH="1" flipV="1">
          <a:off x="7858125" y="3876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76200</xdr:rowOff>
    </xdr:from>
    <xdr:to>
      <xdr:col>12</xdr:col>
      <xdr:colOff>247650</xdr:colOff>
      <xdr:row>19</xdr:row>
      <xdr:rowOff>66675</xdr:rowOff>
    </xdr:to>
    <xdr:sp>
      <xdr:nvSpPr>
        <xdr:cNvPr id="52" name="Line 379"/>
        <xdr:cNvSpPr>
          <a:spLocks/>
        </xdr:cNvSpPr>
      </xdr:nvSpPr>
      <xdr:spPr>
        <a:xfrm flipH="1">
          <a:off x="7858125" y="38766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76200</xdr:rowOff>
    </xdr:from>
    <xdr:to>
      <xdr:col>11</xdr:col>
      <xdr:colOff>0</xdr:colOff>
      <xdr:row>19</xdr:row>
      <xdr:rowOff>76200</xdr:rowOff>
    </xdr:to>
    <xdr:sp>
      <xdr:nvSpPr>
        <xdr:cNvPr id="53" name="Line 380"/>
        <xdr:cNvSpPr>
          <a:spLocks/>
        </xdr:cNvSpPr>
      </xdr:nvSpPr>
      <xdr:spPr>
        <a:xfrm flipH="1" flipV="1">
          <a:off x="7858125" y="40481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76200</xdr:rowOff>
    </xdr:from>
    <xdr:to>
      <xdr:col>11</xdr:col>
      <xdr:colOff>0</xdr:colOff>
      <xdr:row>19</xdr:row>
      <xdr:rowOff>76200</xdr:rowOff>
    </xdr:to>
    <xdr:sp>
      <xdr:nvSpPr>
        <xdr:cNvPr id="54" name="Line 381"/>
        <xdr:cNvSpPr>
          <a:spLocks/>
        </xdr:cNvSpPr>
      </xdr:nvSpPr>
      <xdr:spPr>
        <a:xfrm flipH="1" flipV="1">
          <a:off x="7858125" y="40481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85725</xdr:rowOff>
    </xdr:from>
    <xdr:to>
      <xdr:col>12</xdr:col>
      <xdr:colOff>228600</xdr:colOff>
      <xdr:row>19</xdr:row>
      <xdr:rowOff>85725</xdr:rowOff>
    </xdr:to>
    <xdr:sp>
      <xdr:nvSpPr>
        <xdr:cNvPr id="55" name="Line 382"/>
        <xdr:cNvSpPr>
          <a:spLocks/>
        </xdr:cNvSpPr>
      </xdr:nvSpPr>
      <xdr:spPr>
        <a:xfrm>
          <a:off x="8782050" y="40576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676275</xdr:colOff>
      <xdr:row>19</xdr:row>
      <xdr:rowOff>85725</xdr:rowOff>
    </xdr:from>
    <xdr:to>
      <xdr:col>12</xdr:col>
      <xdr:colOff>228600</xdr:colOff>
      <xdr:row>19</xdr:row>
      <xdr:rowOff>85725</xdr:rowOff>
    </xdr:to>
    <xdr:sp>
      <xdr:nvSpPr>
        <xdr:cNvPr id="56" name="Line 383"/>
        <xdr:cNvSpPr>
          <a:spLocks/>
        </xdr:cNvSpPr>
      </xdr:nvSpPr>
      <xdr:spPr>
        <a:xfrm>
          <a:off x="8734425" y="40576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76200</xdr:rowOff>
    </xdr:from>
    <xdr:to>
      <xdr:col>12</xdr:col>
      <xdr:colOff>247650</xdr:colOff>
      <xdr:row>19</xdr:row>
      <xdr:rowOff>66675</xdr:rowOff>
    </xdr:to>
    <xdr:sp>
      <xdr:nvSpPr>
        <xdr:cNvPr id="57" name="Line 384"/>
        <xdr:cNvSpPr>
          <a:spLocks/>
        </xdr:cNvSpPr>
      </xdr:nvSpPr>
      <xdr:spPr>
        <a:xfrm flipH="1">
          <a:off x="7858125" y="38766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76200</xdr:rowOff>
    </xdr:from>
    <xdr:to>
      <xdr:col>11</xdr:col>
      <xdr:colOff>0</xdr:colOff>
      <xdr:row>19</xdr:row>
      <xdr:rowOff>76200</xdr:rowOff>
    </xdr:to>
    <xdr:sp>
      <xdr:nvSpPr>
        <xdr:cNvPr id="58" name="Line 385"/>
        <xdr:cNvSpPr>
          <a:spLocks/>
        </xdr:cNvSpPr>
      </xdr:nvSpPr>
      <xdr:spPr>
        <a:xfrm flipH="1" flipV="1">
          <a:off x="7858125" y="40481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76200</xdr:rowOff>
    </xdr:from>
    <xdr:to>
      <xdr:col>12</xdr:col>
      <xdr:colOff>247650</xdr:colOff>
      <xdr:row>19</xdr:row>
      <xdr:rowOff>66675</xdr:rowOff>
    </xdr:to>
    <xdr:sp>
      <xdr:nvSpPr>
        <xdr:cNvPr id="59" name="Line 386"/>
        <xdr:cNvSpPr>
          <a:spLocks/>
        </xdr:cNvSpPr>
      </xdr:nvSpPr>
      <xdr:spPr>
        <a:xfrm flipH="1">
          <a:off x="7858125" y="38766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76200</xdr:rowOff>
    </xdr:from>
    <xdr:to>
      <xdr:col>11</xdr:col>
      <xdr:colOff>0</xdr:colOff>
      <xdr:row>19</xdr:row>
      <xdr:rowOff>76200</xdr:rowOff>
    </xdr:to>
    <xdr:sp>
      <xdr:nvSpPr>
        <xdr:cNvPr id="60" name="Line 387"/>
        <xdr:cNvSpPr>
          <a:spLocks/>
        </xdr:cNvSpPr>
      </xdr:nvSpPr>
      <xdr:spPr>
        <a:xfrm flipH="1" flipV="1">
          <a:off x="7858125" y="40481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76200</xdr:rowOff>
    </xdr:from>
    <xdr:to>
      <xdr:col>12</xdr:col>
      <xdr:colOff>247650</xdr:colOff>
      <xdr:row>20</xdr:row>
      <xdr:rowOff>66675</xdr:rowOff>
    </xdr:to>
    <xdr:sp>
      <xdr:nvSpPr>
        <xdr:cNvPr id="61" name="Line 388"/>
        <xdr:cNvSpPr>
          <a:spLocks/>
        </xdr:cNvSpPr>
      </xdr:nvSpPr>
      <xdr:spPr>
        <a:xfrm flipH="1">
          <a:off x="7858125" y="40481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20</xdr:row>
      <xdr:rowOff>76200</xdr:rowOff>
    </xdr:from>
    <xdr:to>
      <xdr:col>11</xdr:col>
      <xdr:colOff>0</xdr:colOff>
      <xdr:row>20</xdr:row>
      <xdr:rowOff>76200</xdr:rowOff>
    </xdr:to>
    <xdr:sp>
      <xdr:nvSpPr>
        <xdr:cNvPr id="62" name="Line 389"/>
        <xdr:cNvSpPr>
          <a:spLocks/>
        </xdr:cNvSpPr>
      </xdr:nvSpPr>
      <xdr:spPr>
        <a:xfrm flipH="1" flipV="1">
          <a:off x="7858125" y="42195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20</xdr:row>
      <xdr:rowOff>76200</xdr:rowOff>
    </xdr:from>
    <xdr:to>
      <xdr:col>11</xdr:col>
      <xdr:colOff>0</xdr:colOff>
      <xdr:row>20</xdr:row>
      <xdr:rowOff>76200</xdr:rowOff>
    </xdr:to>
    <xdr:sp>
      <xdr:nvSpPr>
        <xdr:cNvPr id="63" name="Line 390"/>
        <xdr:cNvSpPr>
          <a:spLocks/>
        </xdr:cNvSpPr>
      </xdr:nvSpPr>
      <xdr:spPr>
        <a:xfrm flipH="1" flipV="1">
          <a:off x="7858125" y="42195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85725</xdr:rowOff>
    </xdr:from>
    <xdr:to>
      <xdr:col>12</xdr:col>
      <xdr:colOff>228600</xdr:colOff>
      <xdr:row>20</xdr:row>
      <xdr:rowOff>85725</xdr:rowOff>
    </xdr:to>
    <xdr:sp>
      <xdr:nvSpPr>
        <xdr:cNvPr id="64" name="Line 391"/>
        <xdr:cNvSpPr>
          <a:spLocks/>
        </xdr:cNvSpPr>
      </xdr:nvSpPr>
      <xdr:spPr>
        <a:xfrm>
          <a:off x="8782050" y="42291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20</xdr:row>
      <xdr:rowOff>85725</xdr:rowOff>
    </xdr:from>
    <xdr:to>
      <xdr:col>12</xdr:col>
      <xdr:colOff>228600</xdr:colOff>
      <xdr:row>20</xdr:row>
      <xdr:rowOff>85725</xdr:rowOff>
    </xdr:to>
    <xdr:sp>
      <xdr:nvSpPr>
        <xdr:cNvPr id="65" name="Line 392"/>
        <xdr:cNvSpPr>
          <a:spLocks/>
        </xdr:cNvSpPr>
      </xdr:nvSpPr>
      <xdr:spPr>
        <a:xfrm>
          <a:off x="8753475" y="42291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76200</xdr:rowOff>
    </xdr:from>
    <xdr:to>
      <xdr:col>12</xdr:col>
      <xdr:colOff>247650</xdr:colOff>
      <xdr:row>20</xdr:row>
      <xdr:rowOff>66675</xdr:rowOff>
    </xdr:to>
    <xdr:sp>
      <xdr:nvSpPr>
        <xdr:cNvPr id="66" name="Line 393"/>
        <xdr:cNvSpPr>
          <a:spLocks/>
        </xdr:cNvSpPr>
      </xdr:nvSpPr>
      <xdr:spPr>
        <a:xfrm flipH="1">
          <a:off x="7858125" y="40481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20</xdr:row>
      <xdr:rowOff>76200</xdr:rowOff>
    </xdr:from>
    <xdr:to>
      <xdr:col>11</xdr:col>
      <xdr:colOff>0</xdr:colOff>
      <xdr:row>20</xdr:row>
      <xdr:rowOff>76200</xdr:rowOff>
    </xdr:to>
    <xdr:sp>
      <xdr:nvSpPr>
        <xdr:cNvPr id="67" name="Line 394"/>
        <xdr:cNvSpPr>
          <a:spLocks/>
        </xdr:cNvSpPr>
      </xdr:nvSpPr>
      <xdr:spPr>
        <a:xfrm flipH="1" flipV="1">
          <a:off x="7858125" y="42195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76200</xdr:rowOff>
    </xdr:from>
    <xdr:to>
      <xdr:col>12</xdr:col>
      <xdr:colOff>247650</xdr:colOff>
      <xdr:row>20</xdr:row>
      <xdr:rowOff>66675</xdr:rowOff>
    </xdr:to>
    <xdr:sp>
      <xdr:nvSpPr>
        <xdr:cNvPr id="68" name="Line 395"/>
        <xdr:cNvSpPr>
          <a:spLocks/>
        </xdr:cNvSpPr>
      </xdr:nvSpPr>
      <xdr:spPr>
        <a:xfrm flipH="1">
          <a:off x="7858125" y="40481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20</xdr:row>
      <xdr:rowOff>76200</xdr:rowOff>
    </xdr:from>
    <xdr:to>
      <xdr:col>11</xdr:col>
      <xdr:colOff>0</xdr:colOff>
      <xdr:row>20</xdr:row>
      <xdr:rowOff>76200</xdr:rowOff>
    </xdr:to>
    <xdr:sp>
      <xdr:nvSpPr>
        <xdr:cNvPr id="69" name="Line 396"/>
        <xdr:cNvSpPr>
          <a:spLocks/>
        </xdr:cNvSpPr>
      </xdr:nvSpPr>
      <xdr:spPr>
        <a:xfrm flipH="1" flipV="1">
          <a:off x="7858125" y="42195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20</xdr:row>
      <xdr:rowOff>76200</xdr:rowOff>
    </xdr:from>
    <xdr:to>
      <xdr:col>12</xdr:col>
      <xdr:colOff>247650</xdr:colOff>
      <xdr:row>21</xdr:row>
      <xdr:rowOff>66675</xdr:rowOff>
    </xdr:to>
    <xdr:sp>
      <xdr:nvSpPr>
        <xdr:cNvPr id="70" name="Line 397"/>
        <xdr:cNvSpPr>
          <a:spLocks/>
        </xdr:cNvSpPr>
      </xdr:nvSpPr>
      <xdr:spPr>
        <a:xfrm flipH="1">
          <a:off x="7858125" y="42195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11</xdr:col>
      <xdr:colOff>0</xdr:colOff>
      <xdr:row>21</xdr:row>
      <xdr:rowOff>76200</xdr:rowOff>
    </xdr:to>
    <xdr:sp>
      <xdr:nvSpPr>
        <xdr:cNvPr id="71" name="Line 398"/>
        <xdr:cNvSpPr>
          <a:spLocks/>
        </xdr:cNvSpPr>
      </xdr:nvSpPr>
      <xdr:spPr>
        <a:xfrm flipH="1" flipV="1">
          <a:off x="7858125" y="43910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20</xdr:row>
      <xdr:rowOff>76200</xdr:rowOff>
    </xdr:from>
    <xdr:to>
      <xdr:col>12</xdr:col>
      <xdr:colOff>247650</xdr:colOff>
      <xdr:row>21</xdr:row>
      <xdr:rowOff>66675</xdr:rowOff>
    </xdr:to>
    <xdr:sp>
      <xdr:nvSpPr>
        <xdr:cNvPr id="72" name="Line 399"/>
        <xdr:cNvSpPr>
          <a:spLocks/>
        </xdr:cNvSpPr>
      </xdr:nvSpPr>
      <xdr:spPr>
        <a:xfrm flipH="1">
          <a:off x="7858125" y="42195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11</xdr:col>
      <xdr:colOff>0</xdr:colOff>
      <xdr:row>21</xdr:row>
      <xdr:rowOff>76200</xdr:rowOff>
    </xdr:to>
    <xdr:sp>
      <xdr:nvSpPr>
        <xdr:cNvPr id="73" name="Line 400"/>
        <xdr:cNvSpPr>
          <a:spLocks/>
        </xdr:cNvSpPr>
      </xdr:nvSpPr>
      <xdr:spPr>
        <a:xfrm flipH="1" flipV="1">
          <a:off x="7858125" y="43910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11</xdr:col>
      <xdr:colOff>0</xdr:colOff>
      <xdr:row>21</xdr:row>
      <xdr:rowOff>76200</xdr:rowOff>
    </xdr:to>
    <xdr:sp>
      <xdr:nvSpPr>
        <xdr:cNvPr id="74" name="Line 401"/>
        <xdr:cNvSpPr>
          <a:spLocks/>
        </xdr:cNvSpPr>
      </xdr:nvSpPr>
      <xdr:spPr>
        <a:xfrm flipH="1" flipV="1">
          <a:off x="7858125" y="43910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85725</xdr:rowOff>
    </xdr:from>
    <xdr:to>
      <xdr:col>12</xdr:col>
      <xdr:colOff>228600</xdr:colOff>
      <xdr:row>21</xdr:row>
      <xdr:rowOff>85725</xdr:rowOff>
    </xdr:to>
    <xdr:sp>
      <xdr:nvSpPr>
        <xdr:cNvPr id="75" name="Line 402"/>
        <xdr:cNvSpPr>
          <a:spLocks/>
        </xdr:cNvSpPr>
      </xdr:nvSpPr>
      <xdr:spPr>
        <a:xfrm>
          <a:off x="8782050" y="44005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21</xdr:row>
      <xdr:rowOff>85725</xdr:rowOff>
    </xdr:from>
    <xdr:to>
      <xdr:col>12</xdr:col>
      <xdr:colOff>228600</xdr:colOff>
      <xdr:row>21</xdr:row>
      <xdr:rowOff>85725</xdr:rowOff>
    </xdr:to>
    <xdr:sp>
      <xdr:nvSpPr>
        <xdr:cNvPr id="76" name="Line 403"/>
        <xdr:cNvSpPr>
          <a:spLocks/>
        </xdr:cNvSpPr>
      </xdr:nvSpPr>
      <xdr:spPr>
        <a:xfrm>
          <a:off x="8753475" y="44005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20</xdr:row>
      <xdr:rowOff>76200</xdr:rowOff>
    </xdr:from>
    <xdr:to>
      <xdr:col>12</xdr:col>
      <xdr:colOff>247650</xdr:colOff>
      <xdr:row>21</xdr:row>
      <xdr:rowOff>66675</xdr:rowOff>
    </xdr:to>
    <xdr:sp>
      <xdr:nvSpPr>
        <xdr:cNvPr id="77" name="Line 404"/>
        <xdr:cNvSpPr>
          <a:spLocks/>
        </xdr:cNvSpPr>
      </xdr:nvSpPr>
      <xdr:spPr>
        <a:xfrm flipH="1">
          <a:off x="7858125" y="42195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11</xdr:col>
      <xdr:colOff>0</xdr:colOff>
      <xdr:row>21</xdr:row>
      <xdr:rowOff>76200</xdr:rowOff>
    </xdr:to>
    <xdr:sp>
      <xdr:nvSpPr>
        <xdr:cNvPr id="78" name="Line 405"/>
        <xdr:cNvSpPr>
          <a:spLocks/>
        </xdr:cNvSpPr>
      </xdr:nvSpPr>
      <xdr:spPr>
        <a:xfrm flipH="1" flipV="1">
          <a:off x="7858125" y="43910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20</xdr:row>
      <xdr:rowOff>76200</xdr:rowOff>
    </xdr:from>
    <xdr:to>
      <xdr:col>12</xdr:col>
      <xdr:colOff>247650</xdr:colOff>
      <xdr:row>21</xdr:row>
      <xdr:rowOff>66675</xdr:rowOff>
    </xdr:to>
    <xdr:sp>
      <xdr:nvSpPr>
        <xdr:cNvPr id="79" name="Line 406"/>
        <xdr:cNvSpPr>
          <a:spLocks/>
        </xdr:cNvSpPr>
      </xdr:nvSpPr>
      <xdr:spPr>
        <a:xfrm flipH="1">
          <a:off x="7858125" y="42195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11</xdr:col>
      <xdr:colOff>0</xdr:colOff>
      <xdr:row>21</xdr:row>
      <xdr:rowOff>76200</xdr:rowOff>
    </xdr:to>
    <xdr:sp>
      <xdr:nvSpPr>
        <xdr:cNvPr id="80" name="Line 407"/>
        <xdr:cNvSpPr>
          <a:spLocks/>
        </xdr:cNvSpPr>
      </xdr:nvSpPr>
      <xdr:spPr>
        <a:xfrm flipH="1" flipV="1">
          <a:off x="7858125" y="43910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12</xdr:col>
      <xdr:colOff>247650</xdr:colOff>
      <xdr:row>22</xdr:row>
      <xdr:rowOff>66675</xdr:rowOff>
    </xdr:to>
    <xdr:sp>
      <xdr:nvSpPr>
        <xdr:cNvPr id="81" name="Line 408"/>
        <xdr:cNvSpPr>
          <a:spLocks/>
        </xdr:cNvSpPr>
      </xdr:nvSpPr>
      <xdr:spPr>
        <a:xfrm flipH="1">
          <a:off x="7858125" y="43910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82" name="Line 409"/>
        <xdr:cNvSpPr>
          <a:spLocks/>
        </xdr:cNvSpPr>
      </xdr:nvSpPr>
      <xdr:spPr>
        <a:xfrm flipH="1" flipV="1">
          <a:off x="7858125" y="45624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12</xdr:col>
      <xdr:colOff>247650</xdr:colOff>
      <xdr:row>22</xdr:row>
      <xdr:rowOff>66675</xdr:rowOff>
    </xdr:to>
    <xdr:sp>
      <xdr:nvSpPr>
        <xdr:cNvPr id="83" name="Line 410"/>
        <xdr:cNvSpPr>
          <a:spLocks/>
        </xdr:cNvSpPr>
      </xdr:nvSpPr>
      <xdr:spPr>
        <a:xfrm flipH="1">
          <a:off x="7858125" y="43910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84" name="Line 411"/>
        <xdr:cNvSpPr>
          <a:spLocks/>
        </xdr:cNvSpPr>
      </xdr:nvSpPr>
      <xdr:spPr>
        <a:xfrm flipH="1" flipV="1">
          <a:off x="7858125" y="45624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85" name="Line 412"/>
        <xdr:cNvSpPr>
          <a:spLocks/>
        </xdr:cNvSpPr>
      </xdr:nvSpPr>
      <xdr:spPr>
        <a:xfrm flipH="1" flipV="1">
          <a:off x="7858125" y="45624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85725</xdr:rowOff>
    </xdr:from>
    <xdr:to>
      <xdr:col>12</xdr:col>
      <xdr:colOff>228600</xdr:colOff>
      <xdr:row>22</xdr:row>
      <xdr:rowOff>85725</xdr:rowOff>
    </xdr:to>
    <xdr:sp>
      <xdr:nvSpPr>
        <xdr:cNvPr id="86" name="Line 413"/>
        <xdr:cNvSpPr>
          <a:spLocks/>
        </xdr:cNvSpPr>
      </xdr:nvSpPr>
      <xdr:spPr>
        <a:xfrm>
          <a:off x="8782050" y="45720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22</xdr:row>
      <xdr:rowOff>85725</xdr:rowOff>
    </xdr:from>
    <xdr:to>
      <xdr:col>12</xdr:col>
      <xdr:colOff>228600</xdr:colOff>
      <xdr:row>22</xdr:row>
      <xdr:rowOff>85725</xdr:rowOff>
    </xdr:to>
    <xdr:sp>
      <xdr:nvSpPr>
        <xdr:cNvPr id="87" name="Line 414"/>
        <xdr:cNvSpPr>
          <a:spLocks/>
        </xdr:cNvSpPr>
      </xdr:nvSpPr>
      <xdr:spPr>
        <a:xfrm>
          <a:off x="8753475" y="45720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12</xdr:col>
      <xdr:colOff>247650</xdr:colOff>
      <xdr:row>22</xdr:row>
      <xdr:rowOff>66675</xdr:rowOff>
    </xdr:to>
    <xdr:sp>
      <xdr:nvSpPr>
        <xdr:cNvPr id="88" name="Line 415"/>
        <xdr:cNvSpPr>
          <a:spLocks/>
        </xdr:cNvSpPr>
      </xdr:nvSpPr>
      <xdr:spPr>
        <a:xfrm flipH="1">
          <a:off x="7858125" y="43910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89" name="Line 416"/>
        <xdr:cNvSpPr>
          <a:spLocks/>
        </xdr:cNvSpPr>
      </xdr:nvSpPr>
      <xdr:spPr>
        <a:xfrm flipH="1" flipV="1">
          <a:off x="7858125" y="45624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21</xdr:row>
      <xdr:rowOff>76200</xdr:rowOff>
    </xdr:from>
    <xdr:to>
      <xdr:col>12</xdr:col>
      <xdr:colOff>247650</xdr:colOff>
      <xdr:row>22</xdr:row>
      <xdr:rowOff>66675</xdr:rowOff>
    </xdr:to>
    <xdr:sp>
      <xdr:nvSpPr>
        <xdr:cNvPr id="90" name="Line 417"/>
        <xdr:cNvSpPr>
          <a:spLocks/>
        </xdr:cNvSpPr>
      </xdr:nvSpPr>
      <xdr:spPr>
        <a:xfrm flipH="1">
          <a:off x="7858125" y="43910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11</xdr:col>
      <xdr:colOff>0</xdr:colOff>
      <xdr:row>22</xdr:row>
      <xdr:rowOff>76200</xdr:rowOff>
    </xdr:to>
    <xdr:sp>
      <xdr:nvSpPr>
        <xdr:cNvPr id="91" name="Line 418"/>
        <xdr:cNvSpPr>
          <a:spLocks/>
        </xdr:cNvSpPr>
      </xdr:nvSpPr>
      <xdr:spPr>
        <a:xfrm flipH="1" flipV="1">
          <a:off x="7858125" y="45624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12</xdr:col>
      <xdr:colOff>247650</xdr:colOff>
      <xdr:row>23</xdr:row>
      <xdr:rowOff>66675</xdr:rowOff>
    </xdr:to>
    <xdr:sp>
      <xdr:nvSpPr>
        <xdr:cNvPr id="92" name="Line 419"/>
        <xdr:cNvSpPr>
          <a:spLocks/>
        </xdr:cNvSpPr>
      </xdr:nvSpPr>
      <xdr:spPr>
        <a:xfrm flipH="1">
          <a:off x="7858125" y="45624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11</xdr:col>
      <xdr:colOff>0</xdr:colOff>
      <xdr:row>23</xdr:row>
      <xdr:rowOff>76200</xdr:rowOff>
    </xdr:to>
    <xdr:sp>
      <xdr:nvSpPr>
        <xdr:cNvPr id="93" name="Line 420"/>
        <xdr:cNvSpPr>
          <a:spLocks/>
        </xdr:cNvSpPr>
      </xdr:nvSpPr>
      <xdr:spPr>
        <a:xfrm flipH="1" flipV="1">
          <a:off x="7858125" y="47339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12</xdr:col>
      <xdr:colOff>247650</xdr:colOff>
      <xdr:row>23</xdr:row>
      <xdr:rowOff>66675</xdr:rowOff>
    </xdr:to>
    <xdr:sp>
      <xdr:nvSpPr>
        <xdr:cNvPr id="94" name="Line 421"/>
        <xdr:cNvSpPr>
          <a:spLocks/>
        </xdr:cNvSpPr>
      </xdr:nvSpPr>
      <xdr:spPr>
        <a:xfrm flipH="1">
          <a:off x="7858125" y="45624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11</xdr:col>
      <xdr:colOff>0</xdr:colOff>
      <xdr:row>23</xdr:row>
      <xdr:rowOff>76200</xdr:rowOff>
    </xdr:to>
    <xdr:sp>
      <xdr:nvSpPr>
        <xdr:cNvPr id="95" name="Line 422"/>
        <xdr:cNvSpPr>
          <a:spLocks/>
        </xdr:cNvSpPr>
      </xdr:nvSpPr>
      <xdr:spPr>
        <a:xfrm flipH="1" flipV="1">
          <a:off x="7858125" y="47339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11</xdr:col>
      <xdr:colOff>0</xdr:colOff>
      <xdr:row>23</xdr:row>
      <xdr:rowOff>76200</xdr:rowOff>
    </xdr:to>
    <xdr:sp>
      <xdr:nvSpPr>
        <xdr:cNvPr id="96" name="Line 423"/>
        <xdr:cNvSpPr>
          <a:spLocks/>
        </xdr:cNvSpPr>
      </xdr:nvSpPr>
      <xdr:spPr>
        <a:xfrm flipH="1" flipV="1">
          <a:off x="7858125" y="47339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12</xdr:col>
      <xdr:colOff>228600</xdr:colOff>
      <xdr:row>23</xdr:row>
      <xdr:rowOff>85725</xdr:rowOff>
    </xdr:to>
    <xdr:sp>
      <xdr:nvSpPr>
        <xdr:cNvPr id="97" name="Line 424"/>
        <xdr:cNvSpPr>
          <a:spLocks/>
        </xdr:cNvSpPr>
      </xdr:nvSpPr>
      <xdr:spPr>
        <a:xfrm>
          <a:off x="8782050" y="47434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23</xdr:row>
      <xdr:rowOff>85725</xdr:rowOff>
    </xdr:from>
    <xdr:to>
      <xdr:col>12</xdr:col>
      <xdr:colOff>228600</xdr:colOff>
      <xdr:row>23</xdr:row>
      <xdr:rowOff>85725</xdr:rowOff>
    </xdr:to>
    <xdr:sp>
      <xdr:nvSpPr>
        <xdr:cNvPr id="98" name="Line 425"/>
        <xdr:cNvSpPr>
          <a:spLocks/>
        </xdr:cNvSpPr>
      </xdr:nvSpPr>
      <xdr:spPr>
        <a:xfrm>
          <a:off x="8753475" y="47434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12</xdr:col>
      <xdr:colOff>247650</xdr:colOff>
      <xdr:row>23</xdr:row>
      <xdr:rowOff>66675</xdr:rowOff>
    </xdr:to>
    <xdr:sp>
      <xdr:nvSpPr>
        <xdr:cNvPr id="99" name="Line 426"/>
        <xdr:cNvSpPr>
          <a:spLocks/>
        </xdr:cNvSpPr>
      </xdr:nvSpPr>
      <xdr:spPr>
        <a:xfrm flipH="1">
          <a:off x="7858125" y="45624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11</xdr:col>
      <xdr:colOff>0</xdr:colOff>
      <xdr:row>23</xdr:row>
      <xdr:rowOff>76200</xdr:rowOff>
    </xdr:to>
    <xdr:sp>
      <xdr:nvSpPr>
        <xdr:cNvPr id="100" name="Line 427"/>
        <xdr:cNvSpPr>
          <a:spLocks/>
        </xdr:cNvSpPr>
      </xdr:nvSpPr>
      <xdr:spPr>
        <a:xfrm flipH="1" flipV="1">
          <a:off x="7858125" y="47339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76200</xdr:rowOff>
    </xdr:from>
    <xdr:to>
      <xdr:col>12</xdr:col>
      <xdr:colOff>247650</xdr:colOff>
      <xdr:row>23</xdr:row>
      <xdr:rowOff>66675</xdr:rowOff>
    </xdr:to>
    <xdr:sp>
      <xdr:nvSpPr>
        <xdr:cNvPr id="101" name="Line 428"/>
        <xdr:cNvSpPr>
          <a:spLocks/>
        </xdr:cNvSpPr>
      </xdr:nvSpPr>
      <xdr:spPr>
        <a:xfrm flipH="1">
          <a:off x="7858125" y="45624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11</xdr:col>
      <xdr:colOff>0</xdr:colOff>
      <xdr:row>23</xdr:row>
      <xdr:rowOff>76200</xdr:rowOff>
    </xdr:to>
    <xdr:sp>
      <xdr:nvSpPr>
        <xdr:cNvPr id="102" name="Line 429"/>
        <xdr:cNvSpPr>
          <a:spLocks/>
        </xdr:cNvSpPr>
      </xdr:nvSpPr>
      <xdr:spPr>
        <a:xfrm flipH="1" flipV="1">
          <a:off x="7858125" y="47339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12</xdr:col>
      <xdr:colOff>247650</xdr:colOff>
      <xdr:row>24</xdr:row>
      <xdr:rowOff>66675</xdr:rowOff>
    </xdr:to>
    <xdr:sp>
      <xdr:nvSpPr>
        <xdr:cNvPr id="103" name="Line 430"/>
        <xdr:cNvSpPr>
          <a:spLocks/>
        </xdr:cNvSpPr>
      </xdr:nvSpPr>
      <xdr:spPr>
        <a:xfrm flipH="1">
          <a:off x="7858125" y="47339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11</xdr:col>
      <xdr:colOff>0</xdr:colOff>
      <xdr:row>24</xdr:row>
      <xdr:rowOff>76200</xdr:rowOff>
    </xdr:to>
    <xdr:sp>
      <xdr:nvSpPr>
        <xdr:cNvPr id="104" name="Line 431"/>
        <xdr:cNvSpPr>
          <a:spLocks/>
        </xdr:cNvSpPr>
      </xdr:nvSpPr>
      <xdr:spPr>
        <a:xfrm flipH="1" flipV="1">
          <a:off x="7858125" y="49053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12</xdr:col>
      <xdr:colOff>247650</xdr:colOff>
      <xdr:row>24</xdr:row>
      <xdr:rowOff>66675</xdr:rowOff>
    </xdr:to>
    <xdr:sp>
      <xdr:nvSpPr>
        <xdr:cNvPr id="105" name="Line 432"/>
        <xdr:cNvSpPr>
          <a:spLocks/>
        </xdr:cNvSpPr>
      </xdr:nvSpPr>
      <xdr:spPr>
        <a:xfrm flipH="1">
          <a:off x="7858125" y="47339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11</xdr:col>
      <xdr:colOff>0</xdr:colOff>
      <xdr:row>24</xdr:row>
      <xdr:rowOff>76200</xdr:rowOff>
    </xdr:to>
    <xdr:sp>
      <xdr:nvSpPr>
        <xdr:cNvPr id="106" name="Line 433"/>
        <xdr:cNvSpPr>
          <a:spLocks/>
        </xdr:cNvSpPr>
      </xdr:nvSpPr>
      <xdr:spPr>
        <a:xfrm flipH="1" flipV="1">
          <a:off x="7858125" y="49053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11</xdr:col>
      <xdr:colOff>0</xdr:colOff>
      <xdr:row>24</xdr:row>
      <xdr:rowOff>76200</xdr:rowOff>
    </xdr:to>
    <xdr:sp>
      <xdr:nvSpPr>
        <xdr:cNvPr id="107" name="Line 434"/>
        <xdr:cNvSpPr>
          <a:spLocks/>
        </xdr:cNvSpPr>
      </xdr:nvSpPr>
      <xdr:spPr>
        <a:xfrm flipH="1" flipV="1">
          <a:off x="7858125" y="49053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85725</xdr:rowOff>
    </xdr:from>
    <xdr:to>
      <xdr:col>12</xdr:col>
      <xdr:colOff>228600</xdr:colOff>
      <xdr:row>24</xdr:row>
      <xdr:rowOff>85725</xdr:rowOff>
    </xdr:to>
    <xdr:sp>
      <xdr:nvSpPr>
        <xdr:cNvPr id="108" name="Line 435"/>
        <xdr:cNvSpPr>
          <a:spLocks/>
        </xdr:cNvSpPr>
      </xdr:nvSpPr>
      <xdr:spPr>
        <a:xfrm>
          <a:off x="8782050" y="49149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24</xdr:row>
      <xdr:rowOff>85725</xdr:rowOff>
    </xdr:from>
    <xdr:to>
      <xdr:col>12</xdr:col>
      <xdr:colOff>228600</xdr:colOff>
      <xdr:row>24</xdr:row>
      <xdr:rowOff>85725</xdr:rowOff>
    </xdr:to>
    <xdr:sp>
      <xdr:nvSpPr>
        <xdr:cNvPr id="109" name="Line 436"/>
        <xdr:cNvSpPr>
          <a:spLocks/>
        </xdr:cNvSpPr>
      </xdr:nvSpPr>
      <xdr:spPr>
        <a:xfrm>
          <a:off x="8753475" y="49149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12</xdr:col>
      <xdr:colOff>247650</xdr:colOff>
      <xdr:row>24</xdr:row>
      <xdr:rowOff>66675</xdr:rowOff>
    </xdr:to>
    <xdr:sp>
      <xdr:nvSpPr>
        <xdr:cNvPr id="110" name="Line 437"/>
        <xdr:cNvSpPr>
          <a:spLocks/>
        </xdr:cNvSpPr>
      </xdr:nvSpPr>
      <xdr:spPr>
        <a:xfrm flipH="1">
          <a:off x="7858125" y="47339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11</xdr:col>
      <xdr:colOff>0</xdr:colOff>
      <xdr:row>24</xdr:row>
      <xdr:rowOff>76200</xdr:rowOff>
    </xdr:to>
    <xdr:sp>
      <xdr:nvSpPr>
        <xdr:cNvPr id="111" name="Line 438"/>
        <xdr:cNvSpPr>
          <a:spLocks/>
        </xdr:cNvSpPr>
      </xdr:nvSpPr>
      <xdr:spPr>
        <a:xfrm flipH="1" flipV="1">
          <a:off x="7858125" y="49053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76200</xdr:rowOff>
    </xdr:from>
    <xdr:to>
      <xdr:col>12</xdr:col>
      <xdr:colOff>247650</xdr:colOff>
      <xdr:row>24</xdr:row>
      <xdr:rowOff>66675</xdr:rowOff>
    </xdr:to>
    <xdr:sp>
      <xdr:nvSpPr>
        <xdr:cNvPr id="112" name="Line 439"/>
        <xdr:cNvSpPr>
          <a:spLocks/>
        </xdr:cNvSpPr>
      </xdr:nvSpPr>
      <xdr:spPr>
        <a:xfrm flipH="1">
          <a:off x="7858125" y="47339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11</xdr:col>
      <xdr:colOff>0</xdr:colOff>
      <xdr:row>24</xdr:row>
      <xdr:rowOff>76200</xdr:rowOff>
    </xdr:to>
    <xdr:sp>
      <xdr:nvSpPr>
        <xdr:cNvPr id="113" name="Line 440"/>
        <xdr:cNvSpPr>
          <a:spLocks/>
        </xdr:cNvSpPr>
      </xdr:nvSpPr>
      <xdr:spPr>
        <a:xfrm flipH="1" flipV="1">
          <a:off x="7858125" y="49053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12</xdr:col>
      <xdr:colOff>247650</xdr:colOff>
      <xdr:row>25</xdr:row>
      <xdr:rowOff>66675</xdr:rowOff>
    </xdr:to>
    <xdr:sp>
      <xdr:nvSpPr>
        <xdr:cNvPr id="114" name="Line 441"/>
        <xdr:cNvSpPr>
          <a:spLocks/>
        </xdr:cNvSpPr>
      </xdr:nvSpPr>
      <xdr:spPr>
        <a:xfrm flipH="1">
          <a:off x="7858125" y="49053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11</xdr:col>
      <xdr:colOff>0</xdr:colOff>
      <xdr:row>25</xdr:row>
      <xdr:rowOff>76200</xdr:rowOff>
    </xdr:to>
    <xdr:sp>
      <xdr:nvSpPr>
        <xdr:cNvPr id="115" name="Line 442"/>
        <xdr:cNvSpPr>
          <a:spLocks/>
        </xdr:cNvSpPr>
      </xdr:nvSpPr>
      <xdr:spPr>
        <a:xfrm flipH="1" flipV="1">
          <a:off x="7858125" y="50768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12</xdr:col>
      <xdr:colOff>247650</xdr:colOff>
      <xdr:row>25</xdr:row>
      <xdr:rowOff>66675</xdr:rowOff>
    </xdr:to>
    <xdr:sp>
      <xdr:nvSpPr>
        <xdr:cNvPr id="116" name="Line 443"/>
        <xdr:cNvSpPr>
          <a:spLocks/>
        </xdr:cNvSpPr>
      </xdr:nvSpPr>
      <xdr:spPr>
        <a:xfrm flipH="1">
          <a:off x="7858125" y="49053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11</xdr:col>
      <xdr:colOff>0</xdr:colOff>
      <xdr:row>25</xdr:row>
      <xdr:rowOff>76200</xdr:rowOff>
    </xdr:to>
    <xdr:sp>
      <xdr:nvSpPr>
        <xdr:cNvPr id="117" name="Line 444"/>
        <xdr:cNvSpPr>
          <a:spLocks/>
        </xdr:cNvSpPr>
      </xdr:nvSpPr>
      <xdr:spPr>
        <a:xfrm flipH="1" flipV="1">
          <a:off x="7858125" y="50768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11</xdr:col>
      <xdr:colOff>0</xdr:colOff>
      <xdr:row>25</xdr:row>
      <xdr:rowOff>76200</xdr:rowOff>
    </xdr:to>
    <xdr:sp>
      <xdr:nvSpPr>
        <xdr:cNvPr id="118" name="Line 445"/>
        <xdr:cNvSpPr>
          <a:spLocks/>
        </xdr:cNvSpPr>
      </xdr:nvSpPr>
      <xdr:spPr>
        <a:xfrm flipH="1" flipV="1">
          <a:off x="7858125" y="50768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85725</xdr:rowOff>
    </xdr:from>
    <xdr:to>
      <xdr:col>12</xdr:col>
      <xdr:colOff>228600</xdr:colOff>
      <xdr:row>25</xdr:row>
      <xdr:rowOff>85725</xdr:rowOff>
    </xdr:to>
    <xdr:sp>
      <xdr:nvSpPr>
        <xdr:cNvPr id="119" name="Line 446"/>
        <xdr:cNvSpPr>
          <a:spLocks/>
        </xdr:cNvSpPr>
      </xdr:nvSpPr>
      <xdr:spPr>
        <a:xfrm>
          <a:off x="8782050" y="50863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25</xdr:row>
      <xdr:rowOff>85725</xdr:rowOff>
    </xdr:from>
    <xdr:to>
      <xdr:col>12</xdr:col>
      <xdr:colOff>228600</xdr:colOff>
      <xdr:row>25</xdr:row>
      <xdr:rowOff>85725</xdr:rowOff>
    </xdr:to>
    <xdr:sp>
      <xdr:nvSpPr>
        <xdr:cNvPr id="120" name="Line 447"/>
        <xdr:cNvSpPr>
          <a:spLocks/>
        </xdr:cNvSpPr>
      </xdr:nvSpPr>
      <xdr:spPr>
        <a:xfrm>
          <a:off x="8753475" y="50863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12</xdr:col>
      <xdr:colOff>247650</xdr:colOff>
      <xdr:row>25</xdr:row>
      <xdr:rowOff>66675</xdr:rowOff>
    </xdr:to>
    <xdr:sp>
      <xdr:nvSpPr>
        <xdr:cNvPr id="121" name="Line 448"/>
        <xdr:cNvSpPr>
          <a:spLocks/>
        </xdr:cNvSpPr>
      </xdr:nvSpPr>
      <xdr:spPr>
        <a:xfrm flipH="1">
          <a:off x="7858125" y="49053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11</xdr:col>
      <xdr:colOff>0</xdr:colOff>
      <xdr:row>25</xdr:row>
      <xdr:rowOff>76200</xdr:rowOff>
    </xdr:to>
    <xdr:sp>
      <xdr:nvSpPr>
        <xdr:cNvPr id="122" name="Line 449"/>
        <xdr:cNvSpPr>
          <a:spLocks/>
        </xdr:cNvSpPr>
      </xdr:nvSpPr>
      <xdr:spPr>
        <a:xfrm flipH="1" flipV="1">
          <a:off x="7858125" y="50768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24</xdr:row>
      <xdr:rowOff>76200</xdr:rowOff>
    </xdr:from>
    <xdr:to>
      <xdr:col>12</xdr:col>
      <xdr:colOff>247650</xdr:colOff>
      <xdr:row>25</xdr:row>
      <xdr:rowOff>66675</xdr:rowOff>
    </xdr:to>
    <xdr:sp>
      <xdr:nvSpPr>
        <xdr:cNvPr id="123" name="Line 450"/>
        <xdr:cNvSpPr>
          <a:spLocks/>
        </xdr:cNvSpPr>
      </xdr:nvSpPr>
      <xdr:spPr>
        <a:xfrm flipH="1">
          <a:off x="7858125" y="49053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11</xdr:col>
      <xdr:colOff>0</xdr:colOff>
      <xdr:row>25</xdr:row>
      <xdr:rowOff>76200</xdr:rowOff>
    </xdr:to>
    <xdr:sp>
      <xdr:nvSpPr>
        <xdr:cNvPr id="124" name="Line 451"/>
        <xdr:cNvSpPr>
          <a:spLocks/>
        </xdr:cNvSpPr>
      </xdr:nvSpPr>
      <xdr:spPr>
        <a:xfrm flipH="1" flipV="1">
          <a:off x="7858125" y="50768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12</xdr:col>
      <xdr:colOff>247650</xdr:colOff>
      <xdr:row>26</xdr:row>
      <xdr:rowOff>66675</xdr:rowOff>
    </xdr:to>
    <xdr:sp>
      <xdr:nvSpPr>
        <xdr:cNvPr id="125" name="Line 452"/>
        <xdr:cNvSpPr>
          <a:spLocks/>
        </xdr:cNvSpPr>
      </xdr:nvSpPr>
      <xdr:spPr>
        <a:xfrm flipH="1">
          <a:off x="7858125" y="50768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11</xdr:col>
      <xdr:colOff>0</xdr:colOff>
      <xdr:row>26</xdr:row>
      <xdr:rowOff>76200</xdr:rowOff>
    </xdr:to>
    <xdr:sp>
      <xdr:nvSpPr>
        <xdr:cNvPr id="126" name="Line 453"/>
        <xdr:cNvSpPr>
          <a:spLocks/>
        </xdr:cNvSpPr>
      </xdr:nvSpPr>
      <xdr:spPr>
        <a:xfrm flipH="1" flipV="1">
          <a:off x="7858125" y="52482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12</xdr:col>
      <xdr:colOff>247650</xdr:colOff>
      <xdr:row>26</xdr:row>
      <xdr:rowOff>66675</xdr:rowOff>
    </xdr:to>
    <xdr:sp>
      <xdr:nvSpPr>
        <xdr:cNvPr id="127" name="Line 454"/>
        <xdr:cNvSpPr>
          <a:spLocks/>
        </xdr:cNvSpPr>
      </xdr:nvSpPr>
      <xdr:spPr>
        <a:xfrm flipH="1">
          <a:off x="7858125" y="50768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11</xdr:col>
      <xdr:colOff>0</xdr:colOff>
      <xdr:row>26</xdr:row>
      <xdr:rowOff>76200</xdr:rowOff>
    </xdr:to>
    <xdr:sp>
      <xdr:nvSpPr>
        <xdr:cNvPr id="128" name="Line 455"/>
        <xdr:cNvSpPr>
          <a:spLocks/>
        </xdr:cNvSpPr>
      </xdr:nvSpPr>
      <xdr:spPr>
        <a:xfrm flipH="1" flipV="1">
          <a:off x="7858125" y="52482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11</xdr:col>
      <xdr:colOff>0</xdr:colOff>
      <xdr:row>26</xdr:row>
      <xdr:rowOff>76200</xdr:rowOff>
    </xdr:to>
    <xdr:sp>
      <xdr:nvSpPr>
        <xdr:cNvPr id="129" name="Line 456"/>
        <xdr:cNvSpPr>
          <a:spLocks/>
        </xdr:cNvSpPr>
      </xdr:nvSpPr>
      <xdr:spPr>
        <a:xfrm flipH="1" flipV="1">
          <a:off x="7858125" y="52482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26</xdr:row>
      <xdr:rowOff>85725</xdr:rowOff>
    </xdr:from>
    <xdr:to>
      <xdr:col>12</xdr:col>
      <xdr:colOff>228600</xdr:colOff>
      <xdr:row>26</xdr:row>
      <xdr:rowOff>85725</xdr:rowOff>
    </xdr:to>
    <xdr:sp>
      <xdr:nvSpPr>
        <xdr:cNvPr id="130" name="Line 457"/>
        <xdr:cNvSpPr>
          <a:spLocks/>
        </xdr:cNvSpPr>
      </xdr:nvSpPr>
      <xdr:spPr>
        <a:xfrm>
          <a:off x="8782050" y="52578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26</xdr:row>
      <xdr:rowOff>85725</xdr:rowOff>
    </xdr:from>
    <xdr:to>
      <xdr:col>12</xdr:col>
      <xdr:colOff>228600</xdr:colOff>
      <xdr:row>26</xdr:row>
      <xdr:rowOff>85725</xdr:rowOff>
    </xdr:to>
    <xdr:sp>
      <xdr:nvSpPr>
        <xdr:cNvPr id="131" name="Line 458"/>
        <xdr:cNvSpPr>
          <a:spLocks/>
        </xdr:cNvSpPr>
      </xdr:nvSpPr>
      <xdr:spPr>
        <a:xfrm>
          <a:off x="8753475" y="52578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12</xdr:col>
      <xdr:colOff>247650</xdr:colOff>
      <xdr:row>26</xdr:row>
      <xdr:rowOff>66675</xdr:rowOff>
    </xdr:to>
    <xdr:sp>
      <xdr:nvSpPr>
        <xdr:cNvPr id="132" name="Line 459"/>
        <xdr:cNvSpPr>
          <a:spLocks/>
        </xdr:cNvSpPr>
      </xdr:nvSpPr>
      <xdr:spPr>
        <a:xfrm flipH="1">
          <a:off x="7858125" y="50768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11</xdr:col>
      <xdr:colOff>0</xdr:colOff>
      <xdr:row>26</xdr:row>
      <xdr:rowOff>76200</xdr:rowOff>
    </xdr:to>
    <xdr:sp>
      <xdr:nvSpPr>
        <xdr:cNvPr id="133" name="Line 460"/>
        <xdr:cNvSpPr>
          <a:spLocks/>
        </xdr:cNvSpPr>
      </xdr:nvSpPr>
      <xdr:spPr>
        <a:xfrm flipH="1" flipV="1">
          <a:off x="7858125" y="52482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76200</xdr:rowOff>
    </xdr:from>
    <xdr:to>
      <xdr:col>12</xdr:col>
      <xdr:colOff>247650</xdr:colOff>
      <xdr:row>26</xdr:row>
      <xdr:rowOff>66675</xdr:rowOff>
    </xdr:to>
    <xdr:sp>
      <xdr:nvSpPr>
        <xdr:cNvPr id="134" name="Line 461"/>
        <xdr:cNvSpPr>
          <a:spLocks/>
        </xdr:cNvSpPr>
      </xdr:nvSpPr>
      <xdr:spPr>
        <a:xfrm flipH="1">
          <a:off x="7858125" y="50768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11</xdr:col>
      <xdr:colOff>0</xdr:colOff>
      <xdr:row>26</xdr:row>
      <xdr:rowOff>76200</xdr:rowOff>
    </xdr:to>
    <xdr:sp>
      <xdr:nvSpPr>
        <xdr:cNvPr id="135" name="Line 462"/>
        <xdr:cNvSpPr>
          <a:spLocks/>
        </xdr:cNvSpPr>
      </xdr:nvSpPr>
      <xdr:spPr>
        <a:xfrm flipH="1" flipV="1">
          <a:off x="7858125" y="52482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12</xdr:col>
      <xdr:colOff>247650</xdr:colOff>
      <xdr:row>27</xdr:row>
      <xdr:rowOff>66675</xdr:rowOff>
    </xdr:to>
    <xdr:sp>
      <xdr:nvSpPr>
        <xdr:cNvPr id="136" name="Line 463"/>
        <xdr:cNvSpPr>
          <a:spLocks/>
        </xdr:cNvSpPr>
      </xdr:nvSpPr>
      <xdr:spPr>
        <a:xfrm flipH="1">
          <a:off x="7858125" y="52482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11</xdr:col>
      <xdr:colOff>0</xdr:colOff>
      <xdr:row>27</xdr:row>
      <xdr:rowOff>76200</xdr:rowOff>
    </xdr:to>
    <xdr:sp>
      <xdr:nvSpPr>
        <xdr:cNvPr id="137" name="Line 464"/>
        <xdr:cNvSpPr>
          <a:spLocks/>
        </xdr:cNvSpPr>
      </xdr:nvSpPr>
      <xdr:spPr>
        <a:xfrm flipH="1" flipV="1">
          <a:off x="7858125" y="54197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12</xdr:col>
      <xdr:colOff>247650</xdr:colOff>
      <xdr:row>27</xdr:row>
      <xdr:rowOff>66675</xdr:rowOff>
    </xdr:to>
    <xdr:sp>
      <xdr:nvSpPr>
        <xdr:cNvPr id="138" name="Line 465"/>
        <xdr:cNvSpPr>
          <a:spLocks/>
        </xdr:cNvSpPr>
      </xdr:nvSpPr>
      <xdr:spPr>
        <a:xfrm flipH="1">
          <a:off x="7858125" y="52482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11</xdr:col>
      <xdr:colOff>0</xdr:colOff>
      <xdr:row>27</xdr:row>
      <xdr:rowOff>76200</xdr:rowOff>
    </xdr:to>
    <xdr:sp>
      <xdr:nvSpPr>
        <xdr:cNvPr id="139" name="Line 466"/>
        <xdr:cNvSpPr>
          <a:spLocks/>
        </xdr:cNvSpPr>
      </xdr:nvSpPr>
      <xdr:spPr>
        <a:xfrm flipH="1" flipV="1">
          <a:off x="7858125" y="54197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11</xdr:col>
      <xdr:colOff>0</xdr:colOff>
      <xdr:row>27</xdr:row>
      <xdr:rowOff>76200</xdr:rowOff>
    </xdr:to>
    <xdr:sp>
      <xdr:nvSpPr>
        <xdr:cNvPr id="140" name="Line 467"/>
        <xdr:cNvSpPr>
          <a:spLocks/>
        </xdr:cNvSpPr>
      </xdr:nvSpPr>
      <xdr:spPr>
        <a:xfrm flipH="1" flipV="1">
          <a:off x="7858125" y="54197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85725</xdr:rowOff>
    </xdr:from>
    <xdr:to>
      <xdr:col>12</xdr:col>
      <xdr:colOff>228600</xdr:colOff>
      <xdr:row>27</xdr:row>
      <xdr:rowOff>85725</xdr:rowOff>
    </xdr:to>
    <xdr:sp>
      <xdr:nvSpPr>
        <xdr:cNvPr id="141" name="Line 468"/>
        <xdr:cNvSpPr>
          <a:spLocks/>
        </xdr:cNvSpPr>
      </xdr:nvSpPr>
      <xdr:spPr>
        <a:xfrm>
          <a:off x="8782050" y="54292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27</xdr:row>
      <xdr:rowOff>85725</xdr:rowOff>
    </xdr:from>
    <xdr:to>
      <xdr:col>12</xdr:col>
      <xdr:colOff>228600</xdr:colOff>
      <xdr:row>27</xdr:row>
      <xdr:rowOff>85725</xdr:rowOff>
    </xdr:to>
    <xdr:sp>
      <xdr:nvSpPr>
        <xdr:cNvPr id="142" name="Line 469"/>
        <xdr:cNvSpPr>
          <a:spLocks/>
        </xdr:cNvSpPr>
      </xdr:nvSpPr>
      <xdr:spPr>
        <a:xfrm>
          <a:off x="8753475" y="54292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12</xdr:col>
      <xdr:colOff>247650</xdr:colOff>
      <xdr:row>27</xdr:row>
      <xdr:rowOff>66675</xdr:rowOff>
    </xdr:to>
    <xdr:sp>
      <xdr:nvSpPr>
        <xdr:cNvPr id="143" name="Line 470"/>
        <xdr:cNvSpPr>
          <a:spLocks/>
        </xdr:cNvSpPr>
      </xdr:nvSpPr>
      <xdr:spPr>
        <a:xfrm flipH="1">
          <a:off x="7858125" y="52482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11</xdr:col>
      <xdr:colOff>0</xdr:colOff>
      <xdr:row>27</xdr:row>
      <xdr:rowOff>76200</xdr:rowOff>
    </xdr:to>
    <xdr:sp>
      <xdr:nvSpPr>
        <xdr:cNvPr id="144" name="Line 471"/>
        <xdr:cNvSpPr>
          <a:spLocks/>
        </xdr:cNvSpPr>
      </xdr:nvSpPr>
      <xdr:spPr>
        <a:xfrm flipH="1" flipV="1">
          <a:off x="7858125" y="54197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26</xdr:row>
      <xdr:rowOff>76200</xdr:rowOff>
    </xdr:from>
    <xdr:to>
      <xdr:col>12</xdr:col>
      <xdr:colOff>247650</xdr:colOff>
      <xdr:row>27</xdr:row>
      <xdr:rowOff>66675</xdr:rowOff>
    </xdr:to>
    <xdr:sp>
      <xdr:nvSpPr>
        <xdr:cNvPr id="145" name="Line 472"/>
        <xdr:cNvSpPr>
          <a:spLocks/>
        </xdr:cNvSpPr>
      </xdr:nvSpPr>
      <xdr:spPr>
        <a:xfrm flipH="1">
          <a:off x="7858125" y="52482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11</xdr:col>
      <xdr:colOff>0</xdr:colOff>
      <xdr:row>27</xdr:row>
      <xdr:rowOff>76200</xdr:rowOff>
    </xdr:to>
    <xdr:sp>
      <xdr:nvSpPr>
        <xdr:cNvPr id="146" name="Line 473"/>
        <xdr:cNvSpPr>
          <a:spLocks/>
        </xdr:cNvSpPr>
      </xdr:nvSpPr>
      <xdr:spPr>
        <a:xfrm flipH="1" flipV="1">
          <a:off x="7858125" y="54197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12</xdr:col>
      <xdr:colOff>247650</xdr:colOff>
      <xdr:row>28</xdr:row>
      <xdr:rowOff>66675</xdr:rowOff>
    </xdr:to>
    <xdr:sp>
      <xdr:nvSpPr>
        <xdr:cNvPr id="147" name="Line 474"/>
        <xdr:cNvSpPr>
          <a:spLocks/>
        </xdr:cNvSpPr>
      </xdr:nvSpPr>
      <xdr:spPr>
        <a:xfrm flipH="1">
          <a:off x="7858125" y="54197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11</xdr:col>
      <xdr:colOff>0</xdr:colOff>
      <xdr:row>28</xdr:row>
      <xdr:rowOff>76200</xdr:rowOff>
    </xdr:to>
    <xdr:sp>
      <xdr:nvSpPr>
        <xdr:cNvPr id="148" name="Line 475"/>
        <xdr:cNvSpPr>
          <a:spLocks/>
        </xdr:cNvSpPr>
      </xdr:nvSpPr>
      <xdr:spPr>
        <a:xfrm flipH="1" flipV="1">
          <a:off x="7858125" y="55911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12</xdr:col>
      <xdr:colOff>247650</xdr:colOff>
      <xdr:row>28</xdr:row>
      <xdr:rowOff>66675</xdr:rowOff>
    </xdr:to>
    <xdr:sp>
      <xdr:nvSpPr>
        <xdr:cNvPr id="149" name="Line 476"/>
        <xdr:cNvSpPr>
          <a:spLocks/>
        </xdr:cNvSpPr>
      </xdr:nvSpPr>
      <xdr:spPr>
        <a:xfrm flipH="1">
          <a:off x="7858125" y="54197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11</xdr:col>
      <xdr:colOff>0</xdr:colOff>
      <xdr:row>28</xdr:row>
      <xdr:rowOff>76200</xdr:rowOff>
    </xdr:to>
    <xdr:sp>
      <xdr:nvSpPr>
        <xdr:cNvPr id="150" name="Line 477"/>
        <xdr:cNvSpPr>
          <a:spLocks/>
        </xdr:cNvSpPr>
      </xdr:nvSpPr>
      <xdr:spPr>
        <a:xfrm flipH="1" flipV="1">
          <a:off x="7858125" y="55911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11</xdr:col>
      <xdr:colOff>0</xdr:colOff>
      <xdr:row>28</xdr:row>
      <xdr:rowOff>76200</xdr:rowOff>
    </xdr:to>
    <xdr:sp>
      <xdr:nvSpPr>
        <xdr:cNvPr id="151" name="Line 478"/>
        <xdr:cNvSpPr>
          <a:spLocks/>
        </xdr:cNvSpPr>
      </xdr:nvSpPr>
      <xdr:spPr>
        <a:xfrm flipH="1" flipV="1">
          <a:off x="7858125" y="55911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85725</xdr:rowOff>
    </xdr:from>
    <xdr:to>
      <xdr:col>12</xdr:col>
      <xdr:colOff>228600</xdr:colOff>
      <xdr:row>28</xdr:row>
      <xdr:rowOff>85725</xdr:rowOff>
    </xdr:to>
    <xdr:sp>
      <xdr:nvSpPr>
        <xdr:cNvPr id="152" name="Line 479"/>
        <xdr:cNvSpPr>
          <a:spLocks/>
        </xdr:cNvSpPr>
      </xdr:nvSpPr>
      <xdr:spPr>
        <a:xfrm>
          <a:off x="8782050" y="56007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28</xdr:row>
      <xdr:rowOff>85725</xdr:rowOff>
    </xdr:from>
    <xdr:to>
      <xdr:col>12</xdr:col>
      <xdr:colOff>228600</xdr:colOff>
      <xdr:row>28</xdr:row>
      <xdr:rowOff>85725</xdr:rowOff>
    </xdr:to>
    <xdr:sp>
      <xdr:nvSpPr>
        <xdr:cNvPr id="153" name="Line 480"/>
        <xdr:cNvSpPr>
          <a:spLocks/>
        </xdr:cNvSpPr>
      </xdr:nvSpPr>
      <xdr:spPr>
        <a:xfrm>
          <a:off x="8753475" y="56007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12</xdr:col>
      <xdr:colOff>247650</xdr:colOff>
      <xdr:row>28</xdr:row>
      <xdr:rowOff>66675</xdr:rowOff>
    </xdr:to>
    <xdr:sp>
      <xdr:nvSpPr>
        <xdr:cNvPr id="154" name="Line 481"/>
        <xdr:cNvSpPr>
          <a:spLocks/>
        </xdr:cNvSpPr>
      </xdr:nvSpPr>
      <xdr:spPr>
        <a:xfrm flipH="1">
          <a:off x="7858125" y="54197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11</xdr:col>
      <xdr:colOff>0</xdr:colOff>
      <xdr:row>28</xdr:row>
      <xdr:rowOff>76200</xdr:rowOff>
    </xdr:to>
    <xdr:sp>
      <xdr:nvSpPr>
        <xdr:cNvPr id="155" name="Line 482"/>
        <xdr:cNvSpPr>
          <a:spLocks/>
        </xdr:cNvSpPr>
      </xdr:nvSpPr>
      <xdr:spPr>
        <a:xfrm flipH="1" flipV="1">
          <a:off x="7858125" y="55911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76200</xdr:rowOff>
    </xdr:from>
    <xdr:to>
      <xdr:col>12</xdr:col>
      <xdr:colOff>247650</xdr:colOff>
      <xdr:row>28</xdr:row>
      <xdr:rowOff>66675</xdr:rowOff>
    </xdr:to>
    <xdr:sp>
      <xdr:nvSpPr>
        <xdr:cNvPr id="156" name="Line 483"/>
        <xdr:cNvSpPr>
          <a:spLocks/>
        </xdr:cNvSpPr>
      </xdr:nvSpPr>
      <xdr:spPr>
        <a:xfrm flipH="1">
          <a:off x="7858125" y="54197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11</xdr:col>
      <xdr:colOff>0</xdr:colOff>
      <xdr:row>28</xdr:row>
      <xdr:rowOff>76200</xdr:rowOff>
    </xdr:to>
    <xdr:sp>
      <xdr:nvSpPr>
        <xdr:cNvPr id="157" name="Line 484"/>
        <xdr:cNvSpPr>
          <a:spLocks/>
        </xdr:cNvSpPr>
      </xdr:nvSpPr>
      <xdr:spPr>
        <a:xfrm flipH="1" flipV="1">
          <a:off x="7858125" y="55911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12</xdr:col>
      <xdr:colOff>247650</xdr:colOff>
      <xdr:row>29</xdr:row>
      <xdr:rowOff>66675</xdr:rowOff>
    </xdr:to>
    <xdr:sp>
      <xdr:nvSpPr>
        <xdr:cNvPr id="158" name="Line 485"/>
        <xdr:cNvSpPr>
          <a:spLocks/>
        </xdr:cNvSpPr>
      </xdr:nvSpPr>
      <xdr:spPr>
        <a:xfrm flipH="1">
          <a:off x="7858125" y="55911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11</xdr:col>
      <xdr:colOff>0</xdr:colOff>
      <xdr:row>29</xdr:row>
      <xdr:rowOff>76200</xdr:rowOff>
    </xdr:to>
    <xdr:sp>
      <xdr:nvSpPr>
        <xdr:cNvPr id="159" name="Line 486"/>
        <xdr:cNvSpPr>
          <a:spLocks/>
        </xdr:cNvSpPr>
      </xdr:nvSpPr>
      <xdr:spPr>
        <a:xfrm flipH="1" flipV="1">
          <a:off x="7858125" y="57626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12</xdr:col>
      <xdr:colOff>247650</xdr:colOff>
      <xdr:row>29</xdr:row>
      <xdr:rowOff>66675</xdr:rowOff>
    </xdr:to>
    <xdr:sp>
      <xdr:nvSpPr>
        <xdr:cNvPr id="160" name="Line 487"/>
        <xdr:cNvSpPr>
          <a:spLocks/>
        </xdr:cNvSpPr>
      </xdr:nvSpPr>
      <xdr:spPr>
        <a:xfrm flipH="1">
          <a:off x="7858125" y="55911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11</xdr:col>
      <xdr:colOff>0</xdr:colOff>
      <xdr:row>29</xdr:row>
      <xdr:rowOff>76200</xdr:rowOff>
    </xdr:to>
    <xdr:sp>
      <xdr:nvSpPr>
        <xdr:cNvPr id="161" name="Line 488"/>
        <xdr:cNvSpPr>
          <a:spLocks/>
        </xdr:cNvSpPr>
      </xdr:nvSpPr>
      <xdr:spPr>
        <a:xfrm flipH="1" flipV="1">
          <a:off x="7858125" y="57626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11</xdr:col>
      <xdr:colOff>0</xdr:colOff>
      <xdr:row>29</xdr:row>
      <xdr:rowOff>76200</xdr:rowOff>
    </xdr:to>
    <xdr:sp>
      <xdr:nvSpPr>
        <xdr:cNvPr id="162" name="Line 489"/>
        <xdr:cNvSpPr>
          <a:spLocks/>
        </xdr:cNvSpPr>
      </xdr:nvSpPr>
      <xdr:spPr>
        <a:xfrm flipH="1" flipV="1">
          <a:off x="7858125" y="57626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85725</xdr:rowOff>
    </xdr:from>
    <xdr:to>
      <xdr:col>12</xdr:col>
      <xdr:colOff>228600</xdr:colOff>
      <xdr:row>29</xdr:row>
      <xdr:rowOff>85725</xdr:rowOff>
    </xdr:to>
    <xdr:sp>
      <xdr:nvSpPr>
        <xdr:cNvPr id="163" name="Line 490"/>
        <xdr:cNvSpPr>
          <a:spLocks/>
        </xdr:cNvSpPr>
      </xdr:nvSpPr>
      <xdr:spPr>
        <a:xfrm>
          <a:off x="8782050" y="57721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29</xdr:row>
      <xdr:rowOff>85725</xdr:rowOff>
    </xdr:from>
    <xdr:to>
      <xdr:col>12</xdr:col>
      <xdr:colOff>228600</xdr:colOff>
      <xdr:row>29</xdr:row>
      <xdr:rowOff>85725</xdr:rowOff>
    </xdr:to>
    <xdr:sp>
      <xdr:nvSpPr>
        <xdr:cNvPr id="164" name="Line 491"/>
        <xdr:cNvSpPr>
          <a:spLocks/>
        </xdr:cNvSpPr>
      </xdr:nvSpPr>
      <xdr:spPr>
        <a:xfrm>
          <a:off x="8753475" y="57721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12</xdr:col>
      <xdr:colOff>247650</xdr:colOff>
      <xdr:row>29</xdr:row>
      <xdr:rowOff>66675</xdr:rowOff>
    </xdr:to>
    <xdr:sp>
      <xdr:nvSpPr>
        <xdr:cNvPr id="165" name="Line 492"/>
        <xdr:cNvSpPr>
          <a:spLocks/>
        </xdr:cNvSpPr>
      </xdr:nvSpPr>
      <xdr:spPr>
        <a:xfrm flipH="1">
          <a:off x="7858125" y="55911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11</xdr:col>
      <xdr:colOff>0</xdr:colOff>
      <xdr:row>29</xdr:row>
      <xdr:rowOff>76200</xdr:rowOff>
    </xdr:to>
    <xdr:sp>
      <xdr:nvSpPr>
        <xdr:cNvPr id="166" name="Line 493"/>
        <xdr:cNvSpPr>
          <a:spLocks/>
        </xdr:cNvSpPr>
      </xdr:nvSpPr>
      <xdr:spPr>
        <a:xfrm flipH="1" flipV="1">
          <a:off x="7858125" y="57626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28</xdr:row>
      <xdr:rowOff>76200</xdr:rowOff>
    </xdr:from>
    <xdr:to>
      <xdr:col>12</xdr:col>
      <xdr:colOff>247650</xdr:colOff>
      <xdr:row>29</xdr:row>
      <xdr:rowOff>66675</xdr:rowOff>
    </xdr:to>
    <xdr:sp>
      <xdr:nvSpPr>
        <xdr:cNvPr id="167" name="Line 494"/>
        <xdr:cNvSpPr>
          <a:spLocks/>
        </xdr:cNvSpPr>
      </xdr:nvSpPr>
      <xdr:spPr>
        <a:xfrm flipH="1">
          <a:off x="7858125" y="55911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11</xdr:col>
      <xdr:colOff>0</xdr:colOff>
      <xdr:row>29</xdr:row>
      <xdr:rowOff>76200</xdr:rowOff>
    </xdr:to>
    <xdr:sp>
      <xdr:nvSpPr>
        <xdr:cNvPr id="168" name="Line 495"/>
        <xdr:cNvSpPr>
          <a:spLocks/>
        </xdr:cNvSpPr>
      </xdr:nvSpPr>
      <xdr:spPr>
        <a:xfrm flipH="1" flipV="1">
          <a:off x="7858125" y="57626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12</xdr:col>
      <xdr:colOff>247650</xdr:colOff>
      <xdr:row>30</xdr:row>
      <xdr:rowOff>66675</xdr:rowOff>
    </xdr:to>
    <xdr:sp>
      <xdr:nvSpPr>
        <xdr:cNvPr id="169" name="Line 496"/>
        <xdr:cNvSpPr>
          <a:spLocks/>
        </xdr:cNvSpPr>
      </xdr:nvSpPr>
      <xdr:spPr>
        <a:xfrm flipH="1">
          <a:off x="7858125" y="57626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11</xdr:col>
      <xdr:colOff>0</xdr:colOff>
      <xdr:row>30</xdr:row>
      <xdr:rowOff>76200</xdr:rowOff>
    </xdr:to>
    <xdr:sp>
      <xdr:nvSpPr>
        <xdr:cNvPr id="170" name="Line 497"/>
        <xdr:cNvSpPr>
          <a:spLocks/>
        </xdr:cNvSpPr>
      </xdr:nvSpPr>
      <xdr:spPr>
        <a:xfrm flipH="1" flipV="1">
          <a:off x="7858125" y="59340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12</xdr:col>
      <xdr:colOff>247650</xdr:colOff>
      <xdr:row>30</xdr:row>
      <xdr:rowOff>66675</xdr:rowOff>
    </xdr:to>
    <xdr:sp>
      <xdr:nvSpPr>
        <xdr:cNvPr id="171" name="Line 498"/>
        <xdr:cNvSpPr>
          <a:spLocks/>
        </xdr:cNvSpPr>
      </xdr:nvSpPr>
      <xdr:spPr>
        <a:xfrm flipH="1">
          <a:off x="7858125" y="57626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11</xdr:col>
      <xdr:colOff>0</xdr:colOff>
      <xdr:row>30</xdr:row>
      <xdr:rowOff>76200</xdr:rowOff>
    </xdr:to>
    <xdr:sp>
      <xdr:nvSpPr>
        <xdr:cNvPr id="172" name="Line 499"/>
        <xdr:cNvSpPr>
          <a:spLocks/>
        </xdr:cNvSpPr>
      </xdr:nvSpPr>
      <xdr:spPr>
        <a:xfrm flipH="1" flipV="1">
          <a:off x="7858125" y="59340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11</xdr:col>
      <xdr:colOff>0</xdr:colOff>
      <xdr:row>30</xdr:row>
      <xdr:rowOff>76200</xdr:rowOff>
    </xdr:to>
    <xdr:sp>
      <xdr:nvSpPr>
        <xdr:cNvPr id="173" name="Line 500"/>
        <xdr:cNvSpPr>
          <a:spLocks/>
        </xdr:cNvSpPr>
      </xdr:nvSpPr>
      <xdr:spPr>
        <a:xfrm flipH="1" flipV="1">
          <a:off x="7858125" y="59340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85725</xdr:rowOff>
    </xdr:from>
    <xdr:to>
      <xdr:col>12</xdr:col>
      <xdr:colOff>228600</xdr:colOff>
      <xdr:row>30</xdr:row>
      <xdr:rowOff>85725</xdr:rowOff>
    </xdr:to>
    <xdr:sp>
      <xdr:nvSpPr>
        <xdr:cNvPr id="174" name="Line 501"/>
        <xdr:cNvSpPr>
          <a:spLocks/>
        </xdr:cNvSpPr>
      </xdr:nvSpPr>
      <xdr:spPr>
        <a:xfrm>
          <a:off x="8782050" y="59436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30</xdr:row>
      <xdr:rowOff>85725</xdr:rowOff>
    </xdr:from>
    <xdr:to>
      <xdr:col>12</xdr:col>
      <xdr:colOff>228600</xdr:colOff>
      <xdr:row>30</xdr:row>
      <xdr:rowOff>85725</xdr:rowOff>
    </xdr:to>
    <xdr:sp>
      <xdr:nvSpPr>
        <xdr:cNvPr id="175" name="Line 502"/>
        <xdr:cNvSpPr>
          <a:spLocks/>
        </xdr:cNvSpPr>
      </xdr:nvSpPr>
      <xdr:spPr>
        <a:xfrm>
          <a:off x="8753475" y="59436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12</xdr:col>
      <xdr:colOff>247650</xdr:colOff>
      <xdr:row>30</xdr:row>
      <xdr:rowOff>66675</xdr:rowOff>
    </xdr:to>
    <xdr:sp>
      <xdr:nvSpPr>
        <xdr:cNvPr id="176" name="Line 503"/>
        <xdr:cNvSpPr>
          <a:spLocks/>
        </xdr:cNvSpPr>
      </xdr:nvSpPr>
      <xdr:spPr>
        <a:xfrm flipH="1">
          <a:off x="7858125" y="57626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11</xdr:col>
      <xdr:colOff>0</xdr:colOff>
      <xdr:row>30</xdr:row>
      <xdr:rowOff>76200</xdr:rowOff>
    </xdr:to>
    <xdr:sp>
      <xdr:nvSpPr>
        <xdr:cNvPr id="177" name="Line 504"/>
        <xdr:cNvSpPr>
          <a:spLocks/>
        </xdr:cNvSpPr>
      </xdr:nvSpPr>
      <xdr:spPr>
        <a:xfrm flipH="1" flipV="1">
          <a:off x="7858125" y="59340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76200</xdr:rowOff>
    </xdr:from>
    <xdr:to>
      <xdr:col>12</xdr:col>
      <xdr:colOff>247650</xdr:colOff>
      <xdr:row>30</xdr:row>
      <xdr:rowOff>66675</xdr:rowOff>
    </xdr:to>
    <xdr:sp>
      <xdr:nvSpPr>
        <xdr:cNvPr id="178" name="Line 505"/>
        <xdr:cNvSpPr>
          <a:spLocks/>
        </xdr:cNvSpPr>
      </xdr:nvSpPr>
      <xdr:spPr>
        <a:xfrm flipH="1">
          <a:off x="7858125" y="57626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11</xdr:col>
      <xdr:colOff>0</xdr:colOff>
      <xdr:row>30</xdr:row>
      <xdr:rowOff>76200</xdr:rowOff>
    </xdr:to>
    <xdr:sp>
      <xdr:nvSpPr>
        <xdr:cNvPr id="179" name="Line 506"/>
        <xdr:cNvSpPr>
          <a:spLocks/>
        </xdr:cNvSpPr>
      </xdr:nvSpPr>
      <xdr:spPr>
        <a:xfrm flipH="1" flipV="1">
          <a:off x="7858125" y="59340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12</xdr:col>
      <xdr:colOff>247650</xdr:colOff>
      <xdr:row>31</xdr:row>
      <xdr:rowOff>66675</xdr:rowOff>
    </xdr:to>
    <xdr:sp>
      <xdr:nvSpPr>
        <xdr:cNvPr id="180" name="Line 507"/>
        <xdr:cNvSpPr>
          <a:spLocks/>
        </xdr:cNvSpPr>
      </xdr:nvSpPr>
      <xdr:spPr>
        <a:xfrm flipH="1">
          <a:off x="7858125" y="59340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11</xdr:col>
      <xdr:colOff>0</xdr:colOff>
      <xdr:row>31</xdr:row>
      <xdr:rowOff>76200</xdr:rowOff>
    </xdr:to>
    <xdr:sp>
      <xdr:nvSpPr>
        <xdr:cNvPr id="181" name="Line 508"/>
        <xdr:cNvSpPr>
          <a:spLocks/>
        </xdr:cNvSpPr>
      </xdr:nvSpPr>
      <xdr:spPr>
        <a:xfrm flipH="1" flipV="1">
          <a:off x="7858125" y="61055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12</xdr:col>
      <xdr:colOff>247650</xdr:colOff>
      <xdr:row>31</xdr:row>
      <xdr:rowOff>66675</xdr:rowOff>
    </xdr:to>
    <xdr:sp>
      <xdr:nvSpPr>
        <xdr:cNvPr id="182" name="Line 509"/>
        <xdr:cNvSpPr>
          <a:spLocks/>
        </xdr:cNvSpPr>
      </xdr:nvSpPr>
      <xdr:spPr>
        <a:xfrm flipH="1">
          <a:off x="7858125" y="59340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11</xdr:col>
      <xdr:colOff>0</xdr:colOff>
      <xdr:row>31</xdr:row>
      <xdr:rowOff>76200</xdr:rowOff>
    </xdr:to>
    <xdr:sp>
      <xdr:nvSpPr>
        <xdr:cNvPr id="183" name="Line 510"/>
        <xdr:cNvSpPr>
          <a:spLocks/>
        </xdr:cNvSpPr>
      </xdr:nvSpPr>
      <xdr:spPr>
        <a:xfrm flipH="1" flipV="1">
          <a:off x="7858125" y="61055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11</xdr:col>
      <xdr:colOff>0</xdr:colOff>
      <xdr:row>31</xdr:row>
      <xdr:rowOff>76200</xdr:rowOff>
    </xdr:to>
    <xdr:sp>
      <xdr:nvSpPr>
        <xdr:cNvPr id="184" name="Line 511"/>
        <xdr:cNvSpPr>
          <a:spLocks/>
        </xdr:cNvSpPr>
      </xdr:nvSpPr>
      <xdr:spPr>
        <a:xfrm flipH="1" flipV="1">
          <a:off x="7858125" y="61055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85725</xdr:rowOff>
    </xdr:from>
    <xdr:to>
      <xdr:col>12</xdr:col>
      <xdr:colOff>228600</xdr:colOff>
      <xdr:row>31</xdr:row>
      <xdr:rowOff>85725</xdr:rowOff>
    </xdr:to>
    <xdr:sp>
      <xdr:nvSpPr>
        <xdr:cNvPr id="185" name="Line 512"/>
        <xdr:cNvSpPr>
          <a:spLocks/>
        </xdr:cNvSpPr>
      </xdr:nvSpPr>
      <xdr:spPr>
        <a:xfrm>
          <a:off x="8782050" y="61150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31</xdr:row>
      <xdr:rowOff>85725</xdr:rowOff>
    </xdr:from>
    <xdr:to>
      <xdr:col>12</xdr:col>
      <xdr:colOff>228600</xdr:colOff>
      <xdr:row>31</xdr:row>
      <xdr:rowOff>85725</xdr:rowOff>
    </xdr:to>
    <xdr:sp>
      <xdr:nvSpPr>
        <xdr:cNvPr id="186" name="Line 513"/>
        <xdr:cNvSpPr>
          <a:spLocks/>
        </xdr:cNvSpPr>
      </xdr:nvSpPr>
      <xdr:spPr>
        <a:xfrm>
          <a:off x="8753475" y="61150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12</xdr:col>
      <xdr:colOff>247650</xdr:colOff>
      <xdr:row>31</xdr:row>
      <xdr:rowOff>66675</xdr:rowOff>
    </xdr:to>
    <xdr:sp>
      <xdr:nvSpPr>
        <xdr:cNvPr id="187" name="Line 514"/>
        <xdr:cNvSpPr>
          <a:spLocks/>
        </xdr:cNvSpPr>
      </xdr:nvSpPr>
      <xdr:spPr>
        <a:xfrm flipH="1">
          <a:off x="7858125" y="59340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11</xdr:col>
      <xdr:colOff>0</xdr:colOff>
      <xdr:row>31</xdr:row>
      <xdr:rowOff>76200</xdr:rowOff>
    </xdr:to>
    <xdr:sp>
      <xdr:nvSpPr>
        <xdr:cNvPr id="188" name="Line 515"/>
        <xdr:cNvSpPr>
          <a:spLocks/>
        </xdr:cNvSpPr>
      </xdr:nvSpPr>
      <xdr:spPr>
        <a:xfrm flipH="1" flipV="1">
          <a:off x="7858125" y="61055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76200</xdr:rowOff>
    </xdr:from>
    <xdr:to>
      <xdr:col>12</xdr:col>
      <xdr:colOff>247650</xdr:colOff>
      <xdr:row>31</xdr:row>
      <xdr:rowOff>66675</xdr:rowOff>
    </xdr:to>
    <xdr:sp>
      <xdr:nvSpPr>
        <xdr:cNvPr id="189" name="Line 516"/>
        <xdr:cNvSpPr>
          <a:spLocks/>
        </xdr:cNvSpPr>
      </xdr:nvSpPr>
      <xdr:spPr>
        <a:xfrm flipH="1">
          <a:off x="7858125" y="59340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11</xdr:col>
      <xdr:colOff>0</xdr:colOff>
      <xdr:row>31</xdr:row>
      <xdr:rowOff>76200</xdr:rowOff>
    </xdr:to>
    <xdr:sp>
      <xdr:nvSpPr>
        <xdr:cNvPr id="190" name="Line 517"/>
        <xdr:cNvSpPr>
          <a:spLocks/>
        </xdr:cNvSpPr>
      </xdr:nvSpPr>
      <xdr:spPr>
        <a:xfrm flipH="1" flipV="1">
          <a:off x="7858125" y="61055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12</xdr:col>
      <xdr:colOff>247650</xdr:colOff>
      <xdr:row>32</xdr:row>
      <xdr:rowOff>66675</xdr:rowOff>
    </xdr:to>
    <xdr:sp>
      <xdr:nvSpPr>
        <xdr:cNvPr id="191" name="Line 518"/>
        <xdr:cNvSpPr>
          <a:spLocks/>
        </xdr:cNvSpPr>
      </xdr:nvSpPr>
      <xdr:spPr>
        <a:xfrm flipH="1">
          <a:off x="7858125" y="61055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11</xdr:col>
      <xdr:colOff>0</xdr:colOff>
      <xdr:row>32</xdr:row>
      <xdr:rowOff>76200</xdr:rowOff>
    </xdr:to>
    <xdr:sp>
      <xdr:nvSpPr>
        <xdr:cNvPr id="192" name="Line 519"/>
        <xdr:cNvSpPr>
          <a:spLocks/>
        </xdr:cNvSpPr>
      </xdr:nvSpPr>
      <xdr:spPr>
        <a:xfrm flipH="1" flipV="1">
          <a:off x="7858125" y="62769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12</xdr:col>
      <xdr:colOff>247650</xdr:colOff>
      <xdr:row>32</xdr:row>
      <xdr:rowOff>66675</xdr:rowOff>
    </xdr:to>
    <xdr:sp>
      <xdr:nvSpPr>
        <xdr:cNvPr id="193" name="Line 520"/>
        <xdr:cNvSpPr>
          <a:spLocks/>
        </xdr:cNvSpPr>
      </xdr:nvSpPr>
      <xdr:spPr>
        <a:xfrm flipH="1">
          <a:off x="7858125" y="61055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11</xdr:col>
      <xdr:colOff>0</xdr:colOff>
      <xdr:row>32</xdr:row>
      <xdr:rowOff>76200</xdr:rowOff>
    </xdr:to>
    <xdr:sp>
      <xdr:nvSpPr>
        <xdr:cNvPr id="194" name="Line 521"/>
        <xdr:cNvSpPr>
          <a:spLocks/>
        </xdr:cNvSpPr>
      </xdr:nvSpPr>
      <xdr:spPr>
        <a:xfrm flipH="1" flipV="1">
          <a:off x="7858125" y="62769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11</xdr:col>
      <xdr:colOff>0</xdr:colOff>
      <xdr:row>32</xdr:row>
      <xdr:rowOff>76200</xdr:rowOff>
    </xdr:to>
    <xdr:sp>
      <xdr:nvSpPr>
        <xdr:cNvPr id="195" name="Line 522"/>
        <xdr:cNvSpPr>
          <a:spLocks/>
        </xdr:cNvSpPr>
      </xdr:nvSpPr>
      <xdr:spPr>
        <a:xfrm flipH="1" flipV="1">
          <a:off x="7858125" y="62769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85725</xdr:rowOff>
    </xdr:from>
    <xdr:to>
      <xdr:col>12</xdr:col>
      <xdr:colOff>228600</xdr:colOff>
      <xdr:row>32</xdr:row>
      <xdr:rowOff>85725</xdr:rowOff>
    </xdr:to>
    <xdr:sp>
      <xdr:nvSpPr>
        <xdr:cNvPr id="196" name="Line 523"/>
        <xdr:cNvSpPr>
          <a:spLocks/>
        </xdr:cNvSpPr>
      </xdr:nvSpPr>
      <xdr:spPr>
        <a:xfrm>
          <a:off x="8782050" y="62865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32</xdr:row>
      <xdr:rowOff>85725</xdr:rowOff>
    </xdr:from>
    <xdr:to>
      <xdr:col>12</xdr:col>
      <xdr:colOff>228600</xdr:colOff>
      <xdr:row>32</xdr:row>
      <xdr:rowOff>85725</xdr:rowOff>
    </xdr:to>
    <xdr:sp>
      <xdr:nvSpPr>
        <xdr:cNvPr id="197" name="Line 524"/>
        <xdr:cNvSpPr>
          <a:spLocks/>
        </xdr:cNvSpPr>
      </xdr:nvSpPr>
      <xdr:spPr>
        <a:xfrm>
          <a:off x="8753475" y="62865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12</xdr:col>
      <xdr:colOff>247650</xdr:colOff>
      <xdr:row>32</xdr:row>
      <xdr:rowOff>66675</xdr:rowOff>
    </xdr:to>
    <xdr:sp>
      <xdr:nvSpPr>
        <xdr:cNvPr id="198" name="Line 525"/>
        <xdr:cNvSpPr>
          <a:spLocks/>
        </xdr:cNvSpPr>
      </xdr:nvSpPr>
      <xdr:spPr>
        <a:xfrm flipH="1">
          <a:off x="7858125" y="61055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11</xdr:col>
      <xdr:colOff>0</xdr:colOff>
      <xdr:row>32</xdr:row>
      <xdr:rowOff>76200</xdr:rowOff>
    </xdr:to>
    <xdr:sp>
      <xdr:nvSpPr>
        <xdr:cNvPr id="199" name="Line 526"/>
        <xdr:cNvSpPr>
          <a:spLocks/>
        </xdr:cNvSpPr>
      </xdr:nvSpPr>
      <xdr:spPr>
        <a:xfrm flipH="1" flipV="1">
          <a:off x="7858125" y="62769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31</xdr:row>
      <xdr:rowOff>76200</xdr:rowOff>
    </xdr:from>
    <xdr:to>
      <xdr:col>12</xdr:col>
      <xdr:colOff>247650</xdr:colOff>
      <xdr:row>32</xdr:row>
      <xdr:rowOff>66675</xdr:rowOff>
    </xdr:to>
    <xdr:sp>
      <xdr:nvSpPr>
        <xdr:cNvPr id="200" name="Line 527"/>
        <xdr:cNvSpPr>
          <a:spLocks/>
        </xdr:cNvSpPr>
      </xdr:nvSpPr>
      <xdr:spPr>
        <a:xfrm flipH="1">
          <a:off x="7858125" y="61055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11</xdr:col>
      <xdr:colOff>0</xdr:colOff>
      <xdr:row>32</xdr:row>
      <xdr:rowOff>76200</xdr:rowOff>
    </xdr:to>
    <xdr:sp>
      <xdr:nvSpPr>
        <xdr:cNvPr id="201" name="Line 528"/>
        <xdr:cNvSpPr>
          <a:spLocks/>
        </xdr:cNvSpPr>
      </xdr:nvSpPr>
      <xdr:spPr>
        <a:xfrm flipH="1" flipV="1">
          <a:off x="7858125" y="62769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12</xdr:col>
      <xdr:colOff>247650</xdr:colOff>
      <xdr:row>33</xdr:row>
      <xdr:rowOff>66675</xdr:rowOff>
    </xdr:to>
    <xdr:sp>
      <xdr:nvSpPr>
        <xdr:cNvPr id="202" name="Line 529"/>
        <xdr:cNvSpPr>
          <a:spLocks/>
        </xdr:cNvSpPr>
      </xdr:nvSpPr>
      <xdr:spPr>
        <a:xfrm flipH="1">
          <a:off x="7858125" y="62769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11</xdr:col>
      <xdr:colOff>0</xdr:colOff>
      <xdr:row>33</xdr:row>
      <xdr:rowOff>76200</xdr:rowOff>
    </xdr:to>
    <xdr:sp>
      <xdr:nvSpPr>
        <xdr:cNvPr id="203" name="Line 530"/>
        <xdr:cNvSpPr>
          <a:spLocks/>
        </xdr:cNvSpPr>
      </xdr:nvSpPr>
      <xdr:spPr>
        <a:xfrm flipH="1" flipV="1">
          <a:off x="7858125" y="64484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12</xdr:col>
      <xdr:colOff>247650</xdr:colOff>
      <xdr:row>33</xdr:row>
      <xdr:rowOff>66675</xdr:rowOff>
    </xdr:to>
    <xdr:sp>
      <xdr:nvSpPr>
        <xdr:cNvPr id="204" name="Line 531"/>
        <xdr:cNvSpPr>
          <a:spLocks/>
        </xdr:cNvSpPr>
      </xdr:nvSpPr>
      <xdr:spPr>
        <a:xfrm flipH="1">
          <a:off x="7858125" y="62769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11</xdr:col>
      <xdr:colOff>0</xdr:colOff>
      <xdr:row>33</xdr:row>
      <xdr:rowOff>76200</xdr:rowOff>
    </xdr:to>
    <xdr:sp>
      <xdr:nvSpPr>
        <xdr:cNvPr id="205" name="Line 532"/>
        <xdr:cNvSpPr>
          <a:spLocks/>
        </xdr:cNvSpPr>
      </xdr:nvSpPr>
      <xdr:spPr>
        <a:xfrm flipH="1" flipV="1">
          <a:off x="7858125" y="64484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11</xdr:col>
      <xdr:colOff>0</xdr:colOff>
      <xdr:row>33</xdr:row>
      <xdr:rowOff>76200</xdr:rowOff>
    </xdr:to>
    <xdr:sp>
      <xdr:nvSpPr>
        <xdr:cNvPr id="206" name="Line 533"/>
        <xdr:cNvSpPr>
          <a:spLocks/>
        </xdr:cNvSpPr>
      </xdr:nvSpPr>
      <xdr:spPr>
        <a:xfrm flipH="1" flipV="1">
          <a:off x="7858125" y="64484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85725</xdr:rowOff>
    </xdr:from>
    <xdr:to>
      <xdr:col>12</xdr:col>
      <xdr:colOff>228600</xdr:colOff>
      <xdr:row>33</xdr:row>
      <xdr:rowOff>85725</xdr:rowOff>
    </xdr:to>
    <xdr:sp>
      <xdr:nvSpPr>
        <xdr:cNvPr id="207" name="Line 534"/>
        <xdr:cNvSpPr>
          <a:spLocks/>
        </xdr:cNvSpPr>
      </xdr:nvSpPr>
      <xdr:spPr>
        <a:xfrm>
          <a:off x="8782050" y="64579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33</xdr:row>
      <xdr:rowOff>85725</xdr:rowOff>
    </xdr:from>
    <xdr:to>
      <xdr:col>12</xdr:col>
      <xdr:colOff>228600</xdr:colOff>
      <xdr:row>33</xdr:row>
      <xdr:rowOff>85725</xdr:rowOff>
    </xdr:to>
    <xdr:sp>
      <xdr:nvSpPr>
        <xdr:cNvPr id="208" name="Line 535"/>
        <xdr:cNvSpPr>
          <a:spLocks/>
        </xdr:cNvSpPr>
      </xdr:nvSpPr>
      <xdr:spPr>
        <a:xfrm>
          <a:off x="8753475" y="64579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12</xdr:col>
      <xdr:colOff>247650</xdr:colOff>
      <xdr:row>33</xdr:row>
      <xdr:rowOff>66675</xdr:rowOff>
    </xdr:to>
    <xdr:sp>
      <xdr:nvSpPr>
        <xdr:cNvPr id="209" name="Line 536"/>
        <xdr:cNvSpPr>
          <a:spLocks/>
        </xdr:cNvSpPr>
      </xdr:nvSpPr>
      <xdr:spPr>
        <a:xfrm flipH="1">
          <a:off x="7858125" y="62769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11</xdr:col>
      <xdr:colOff>0</xdr:colOff>
      <xdr:row>33</xdr:row>
      <xdr:rowOff>76200</xdr:rowOff>
    </xdr:to>
    <xdr:sp>
      <xdr:nvSpPr>
        <xdr:cNvPr id="210" name="Line 537"/>
        <xdr:cNvSpPr>
          <a:spLocks/>
        </xdr:cNvSpPr>
      </xdr:nvSpPr>
      <xdr:spPr>
        <a:xfrm flipH="1" flipV="1">
          <a:off x="7858125" y="64484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76200</xdr:rowOff>
    </xdr:from>
    <xdr:to>
      <xdr:col>12</xdr:col>
      <xdr:colOff>247650</xdr:colOff>
      <xdr:row>33</xdr:row>
      <xdr:rowOff>66675</xdr:rowOff>
    </xdr:to>
    <xdr:sp>
      <xdr:nvSpPr>
        <xdr:cNvPr id="211" name="Line 538"/>
        <xdr:cNvSpPr>
          <a:spLocks/>
        </xdr:cNvSpPr>
      </xdr:nvSpPr>
      <xdr:spPr>
        <a:xfrm flipH="1">
          <a:off x="7858125" y="62769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11</xdr:col>
      <xdr:colOff>0</xdr:colOff>
      <xdr:row>33</xdr:row>
      <xdr:rowOff>76200</xdr:rowOff>
    </xdr:to>
    <xdr:sp>
      <xdr:nvSpPr>
        <xdr:cNvPr id="212" name="Line 539"/>
        <xdr:cNvSpPr>
          <a:spLocks/>
        </xdr:cNvSpPr>
      </xdr:nvSpPr>
      <xdr:spPr>
        <a:xfrm flipH="1" flipV="1">
          <a:off x="7858125" y="64484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12</xdr:col>
      <xdr:colOff>247650</xdr:colOff>
      <xdr:row>34</xdr:row>
      <xdr:rowOff>66675</xdr:rowOff>
    </xdr:to>
    <xdr:sp>
      <xdr:nvSpPr>
        <xdr:cNvPr id="213" name="Line 540"/>
        <xdr:cNvSpPr>
          <a:spLocks/>
        </xdr:cNvSpPr>
      </xdr:nvSpPr>
      <xdr:spPr>
        <a:xfrm flipH="1">
          <a:off x="7858125" y="64484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76200</xdr:rowOff>
    </xdr:from>
    <xdr:to>
      <xdr:col>11</xdr:col>
      <xdr:colOff>0</xdr:colOff>
      <xdr:row>34</xdr:row>
      <xdr:rowOff>76200</xdr:rowOff>
    </xdr:to>
    <xdr:sp>
      <xdr:nvSpPr>
        <xdr:cNvPr id="214" name="Line 541"/>
        <xdr:cNvSpPr>
          <a:spLocks/>
        </xdr:cNvSpPr>
      </xdr:nvSpPr>
      <xdr:spPr>
        <a:xfrm flipH="1" flipV="1">
          <a:off x="7858125" y="66198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12</xdr:col>
      <xdr:colOff>247650</xdr:colOff>
      <xdr:row>34</xdr:row>
      <xdr:rowOff>66675</xdr:rowOff>
    </xdr:to>
    <xdr:sp>
      <xdr:nvSpPr>
        <xdr:cNvPr id="215" name="Line 542"/>
        <xdr:cNvSpPr>
          <a:spLocks/>
        </xdr:cNvSpPr>
      </xdr:nvSpPr>
      <xdr:spPr>
        <a:xfrm flipH="1">
          <a:off x="7858125" y="64484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76200</xdr:rowOff>
    </xdr:from>
    <xdr:to>
      <xdr:col>11</xdr:col>
      <xdr:colOff>0</xdr:colOff>
      <xdr:row>34</xdr:row>
      <xdr:rowOff>76200</xdr:rowOff>
    </xdr:to>
    <xdr:sp>
      <xdr:nvSpPr>
        <xdr:cNvPr id="216" name="Line 543"/>
        <xdr:cNvSpPr>
          <a:spLocks/>
        </xdr:cNvSpPr>
      </xdr:nvSpPr>
      <xdr:spPr>
        <a:xfrm flipH="1" flipV="1">
          <a:off x="7858125" y="66198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76200</xdr:rowOff>
    </xdr:from>
    <xdr:to>
      <xdr:col>11</xdr:col>
      <xdr:colOff>0</xdr:colOff>
      <xdr:row>34</xdr:row>
      <xdr:rowOff>76200</xdr:rowOff>
    </xdr:to>
    <xdr:sp>
      <xdr:nvSpPr>
        <xdr:cNvPr id="217" name="Line 544"/>
        <xdr:cNvSpPr>
          <a:spLocks/>
        </xdr:cNvSpPr>
      </xdr:nvSpPr>
      <xdr:spPr>
        <a:xfrm flipH="1" flipV="1">
          <a:off x="7858125" y="66198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85725</xdr:rowOff>
    </xdr:from>
    <xdr:to>
      <xdr:col>12</xdr:col>
      <xdr:colOff>228600</xdr:colOff>
      <xdr:row>34</xdr:row>
      <xdr:rowOff>85725</xdr:rowOff>
    </xdr:to>
    <xdr:sp>
      <xdr:nvSpPr>
        <xdr:cNvPr id="218" name="Line 545"/>
        <xdr:cNvSpPr>
          <a:spLocks/>
        </xdr:cNvSpPr>
      </xdr:nvSpPr>
      <xdr:spPr>
        <a:xfrm>
          <a:off x="8782050" y="66294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34</xdr:row>
      <xdr:rowOff>85725</xdr:rowOff>
    </xdr:from>
    <xdr:to>
      <xdr:col>12</xdr:col>
      <xdr:colOff>228600</xdr:colOff>
      <xdr:row>34</xdr:row>
      <xdr:rowOff>85725</xdr:rowOff>
    </xdr:to>
    <xdr:sp>
      <xdr:nvSpPr>
        <xdr:cNvPr id="219" name="Line 546"/>
        <xdr:cNvSpPr>
          <a:spLocks/>
        </xdr:cNvSpPr>
      </xdr:nvSpPr>
      <xdr:spPr>
        <a:xfrm>
          <a:off x="8753475" y="66294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12</xdr:col>
      <xdr:colOff>247650</xdr:colOff>
      <xdr:row>34</xdr:row>
      <xdr:rowOff>66675</xdr:rowOff>
    </xdr:to>
    <xdr:sp>
      <xdr:nvSpPr>
        <xdr:cNvPr id="220" name="Line 547"/>
        <xdr:cNvSpPr>
          <a:spLocks/>
        </xdr:cNvSpPr>
      </xdr:nvSpPr>
      <xdr:spPr>
        <a:xfrm flipH="1">
          <a:off x="7858125" y="64484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76200</xdr:rowOff>
    </xdr:from>
    <xdr:to>
      <xdr:col>11</xdr:col>
      <xdr:colOff>0</xdr:colOff>
      <xdr:row>34</xdr:row>
      <xdr:rowOff>76200</xdr:rowOff>
    </xdr:to>
    <xdr:sp>
      <xdr:nvSpPr>
        <xdr:cNvPr id="221" name="Line 548"/>
        <xdr:cNvSpPr>
          <a:spLocks/>
        </xdr:cNvSpPr>
      </xdr:nvSpPr>
      <xdr:spPr>
        <a:xfrm flipH="1" flipV="1">
          <a:off x="7858125" y="66198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76200</xdr:rowOff>
    </xdr:from>
    <xdr:to>
      <xdr:col>12</xdr:col>
      <xdr:colOff>247650</xdr:colOff>
      <xdr:row>34</xdr:row>
      <xdr:rowOff>66675</xdr:rowOff>
    </xdr:to>
    <xdr:sp>
      <xdr:nvSpPr>
        <xdr:cNvPr id="222" name="Line 549"/>
        <xdr:cNvSpPr>
          <a:spLocks/>
        </xdr:cNvSpPr>
      </xdr:nvSpPr>
      <xdr:spPr>
        <a:xfrm flipH="1">
          <a:off x="7858125" y="64484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76200</xdr:rowOff>
    </xdr:from>
    <xdr:to>
      <xdr:col>11</xdr:col>
      <xdr:colOff>0</xdr:colOff>
      <xdr:row>34</xdr:row>
      <xdr:rowOff>76200</xdr:rowOff>
    </xdr:to>
    <xdr:sp>
      <xdr:nvSpPr>
        <xdr:cNvPr id="223" name="Line 550"/>
        <xdr:cNvSpPr>
          <a:spLocks/>
        </xdr:cNvSpPr>
      </xdr:nvSpPr>
      <xdr:spPr>
        <a:xfrm flipH="1" flipV="1">
          <a:off x="7858125" y="66198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76200</xdr:rowOff>
    </xdr:from>
    <xdr:to>
      <xdr:col>12</xdr:col>
      <xdr:colOff>247650</xdr:colOff>
      <xdr:row>35</xdr:row>
      <xdr:rowOff>66675</xdr:rowOff>
    </xdr:to>
    <xdr:sp>
      <xdr:nvSpPr>
        <xdr:cNvPr id="224" name="Line 551"/>
        <xdr:cNvSpPr>
          <a:spLocks/>
        </xdr:cNvSpPr>
      </xdr:nvSpPr>
      <xdr:spPr>
        <a:xfrm flipH="1">
          <a:off x="7858125" y="66198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225" name="Line 552"/>
        <xdr:cNvSpPr>
          <a:spLocks/>
        </xdr:cNvSpPr>
      </xdr:nvSpPr>
      <xdr:spPr>
        <a:xfrm flipH="1" flipV="1">
          <a:off x="7858125" y="6791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76200</xdr:rowOff>
    </xdr:from>
    <xdr:to>
      <xdr:col>12</xdr:col>
      <xdr:colOff>247650</xdr:colOff>
      <xdr:row>35</xdr:row>
      <xdr:rowOff>66675</xdr:rowOff>
    </xdr:to>
    <xdr:sp>
      <xdr:nvSpPr>
        <xdr:cNvPr id="226" name="Line 553"/>
        <xdr:cNvSpPr>
          <a:spLocks/>
        </xdr:cNvSpPr>
      </xdr:nvSpPr>
      <xdr:spPr>
        <a:xfrm flipH="1">
          <a:off x="7858125" y="66198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227" name="Line 554"/>
        <xdr:cNvSpPr>
          <a:spLocks/>
        </xdr:cNvSpPr>
      </xdr:nvSpPr>
      <xdr:spPr>
        <a:xfrm flipH="1" flipV="1">
          <a:off x="7858125" y="6791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228" name="Line 555"/>
        <xdr:cNvSpPr>
          <a:spLocks/>
        </xdr:cNvSpPr>
      </xdr:nvSpPr>
      <xdr:spPr>
        <a:xfrm flipH="1" flipV="1">
          <a:off x="7858125" y="6791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85725</xdr:rowOff>
    </xdr:from>
    <xdr:to>
      <xdr:col>12</xdr:col>
      <xdr:colOff>228600</xdr:colOff>
      <xdr:row>35</xdr:row>
      <xdr:rowOff>85725</xdr:rowOff>
    </xdr:to>
    <xdr:sp>
      <xdr:nvSpPr>
        <xdr:cNvPr id="229" name="Line 556"/>
        <xdr:cNvSpPr>
          <a:spLocks/>
        </xdr:cNvSpPr>
      </xdr:nvSpPr>
      <xdr:spPr>
        <a:xfrm>
          <a:off x="8782050" y="68008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35</xdr:row>
      <xdr:rowOff>85725</xdr:rowOff>
    </xdr:from>
    <xdr:to>
      <xdr:col>12</xdr:col>
      <xdr:colOff>228600</xdr:colOff>
      <xdr:row>35</xdr:row>
      <xdr:rowOff>85725</xdr:rowOff>
    </xdr:to>
    <xdr:sp>
      <xdr:nvSpPr>
        <xdr:cNvPr id="230" name="Line 557"/>
        <xdr:cNvSpPr>
          <a:spLocks/>
        </xdr:cNvSpPr>
      </xdr:nvSpPr>
      <xdr:spPr>
        <a:xfrm>
          <a:off x="8753475" y="68008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76200</xdr:rowOff>
    </xdr:from>
    <xdr:to>
      <xdr:col>12</xdr:col>
      <xdr:colOff>247650</xdr:colOff>
      <xdr:row>35</xdr:row>
      <xdr:rowOff>66675</xdr:rowOff>
    </xdr:to>
    <xdr:sp>
      <xdr:nvSpPr>
        <xdr:cNvPr id="231" name="Line 558"/>
        <xdr:cNvSpPr>
          <a:spLocks/>
        </xdr:cNvSpPr>
      </xdr:nvSpPr>
      <xdr:spPr>
        <a:xfrm flipH="1">
          <a:off x="7858125" y="66198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232" name="Line 559"/>
        <xdr:cNvSpPr>
          <a:spLocks/>
        </xdr:cNvSpPr>
      </xdr:nvSpPr>
      <xdr:spPr>
        <a:xfrm flipH="1" flipV="1">
          <a:off x="7858125" y="6791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34</xdr:row>
      <xdr:rowOff>76200</xdr:rowOff>
    </xdr:from>
    <xdr:to>
      <xdr:col>12</xdr:col>
      <xdr:colOff>247650</xdr:colOff>
      <xdr:row>35</xdr:row>
      <xdr:rowOff>66675</xdr:rowOff>
    </xdr:to>
    <xdr:sp>
      <xdr:nvSpPr>
        <xdr:cNvPr id="233" name="Line 560"/>
        <xdr:cNvSpPr>
          <a:spLocks/>
        </xdr:cNvSpPr>
      </xdr:nvSpPr>
      <xdr:spPr>
        <a:xfrm flipH="1">
          <a:off x="7858125" y="66198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11</xdr:col>
      <xdr:colOff>0</xdr:colOff>
      <xdr:row>35</xdr:row>
      <xdr:rowOff>76200</xdr:rowOff>
    </xdr:to>
    <xdr:sp>
      <xdr:nvSpPr>
        <xdr:cNvPr id="234" name="Line 561"/>
        <xdr:cNvSpPr>
          <a:spLocks/>
        </xdr:cNvSpPr>
      </xdr:nvSpPr>
      <xdr:spPr>
        <a:xfrm flipH="1" flipV="1">
          <a:off x="7858125" y="67913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12</xdr:col>
      <xdr:colOff>247650</xdr:colOff>
      <xdr:row>36</xdr:row>
      <xdr:rowOff>66675</xdr:rowOff>
    </xdr:to>
    <xdr:sp>
      <xdr:nvSpPr>
        <xdr:cNvPr id="235" name="Line 562"/>
        <xdr:cNvSpPr>
          <a:spLocks/>
        </xdr:cNvSpPr>
      </xdr:nvSpPr>
      <xdr:spPr>
        <a:xfrm flipH="1">
          <a:off x="7858125" y="67913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36</xdr:row>
      <xdr:rowOff>76200</xdr:rowOff>
    </xdr:from>
    <xdr:to>
      <xdr:col>11</xdr:col>
      <xdr:colOff>0</xdr:colOff>
      <xdr:row>36</xdr:row>
      <xdr:rowOff>76200</xdr:rowOff>
    </xdr:to>
    <xdr:sp>
      <xdr:nvSpPr>
        <xdr:cNvPr id="236" name="Line 563"/>
        <xdr:cNvSpPr>
          <a:spLocks/>
        </xdr:cNvSpPr>
      </xdr:nvSpPr>
      <xdr:spPr>
        <a:xfrm flipH="1" flipV="1">
          <a:off x="7858125" y="69627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12</xdr:col>
      <xdr:colOff>247650</xdr:colOff>
      <xdr:row>36</xdr:row>
      <xdr:rowOff>66675</xdr:rowOff>
    </xdr:to>
    <xdr:sp>
      <xdr:nvSpPr>
        <xdr:cNvPr id="237" name="Line 564"/>
        <xdr:cNvSpPr>
          <a:spLocks/>
        </xdr:cNvSpPr>
      </xdr:nvSpPr>
      <xdr:spPr>
        <a:xfrm flipH="1">
          <a:off x="7858125" y="67913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36</xdr:row>
      <xdr:rowOff>76200</xdr:rowOff>
    </xdr:from>
    <xdr:to>
      <xdr:col>11</xdr:col>
      <xdr:colOff>0</xdr:colOff>
      <xdr:row>36</xdr:row>
      <xdr:rowOff>76200</xdr:rowOff>
    </xdr:to>
    <xdr:sp>
      <xdr:nvSpPr>
        <xdr:cNvPr id="238" name="Line 565"/>
        <xdr:cNvSpPr>
          <a:spLocks/>
        </xdr:cNvSpPr>
      </xdr:nvSpPr>
      <xdr:spPr>
        <a:xfrm flipH="1" flipV="1">
          <a:off x="7858125" y="69627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12</xdr:col>
      <xdr:colOff>19050</xdr:colOff>
      <xdr:row>36</xdr:row>
      <xdr:rowOff>85725</xdr:rowOff>
    </xdr:from>
    <xdr:to>
      <xdr:col>12</xdr:col>
      <xdr:colOff>228600</xdr:colOff>
      <xdr:row>36</xdr:row>
      <xdr:rowOff>85725</xdr:rowOff>
    </xdr:to>
    <xdr:sp>
      <xdr:nvSpPr>
        <xdr:cNvPr id="239" name="Line 567"/>
        <xdr:cNvSpPr>
          <a:spLocks/>
        </xdr:cNvSpPr>
      </xdr:nvSpPr>
      <xdr:spPr>
        <a:xfrm>
          <a:off x="8782050" y="69723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36</xdr:row>
      <xdr:rowOff>85725</xdr:rowOff>
    </xdr:from>
    <xdr:to>
      <xdr:col>12</xdr:col>
      <xdr:colOff>228600</xdr:colOff>
      <xdr:row>36</xdr:row>
      <xdr:rowOff>85725</xdr:rowOff>
    </xdr:to>
    <xdr:sp>
      <xdr:nvSpPr>
        <xdr:cNvPr id="240" name="Line 568"/>
        <xdr:cNvSpPr>
          <a:spLocks/>
        </xdr:cNvSpPr>
      </xdr:nvSpPr>
      <xdr:spPr>
        <a:xfrm>
          <a:off x="8753475" y="69723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12</xdr:col>
      <xdr:colOff>247650</xdr:colOff>
      <xdr:row>36</xdr:row>
      <xdr:rowOff>66675</xdr:rowOff>
    </xdr:to>
    <xdr:sp>
      <xdr:nvSpPr>
        <xdr:cNvPr id="241" name="Line 569"/>
        <xdr:cNvSpPr>
          <a:spLocks/>
        </xdr:cNvSpPr>
      </xdr:nvSpPr>
      <xdr:spPr>
        <a:xfrm flipH="1">
          <a:off x="7858125" y="67913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76200</xdr:rowOff>
    </xdr:from>
    <xdr:to>
      <xdr:col>12</xdr:col>
      <xdr:colOff>247650</xdr:colOff>
      <xdr:row>36</xdr:row>
      <xdr:rowOff>66675</xdr:rowOff>
    </xdr:to>
    <xdr:sp>
      <xdr:nvSpPr>
        <xdr:cNvPr id="242" name="Line 571"/>
        <xdr:cNvSpPr>
          <a:spLocks/>
        </xdr:cNvSpPr>
      </xdr:nvSpPr>
      <xdr:spPr>
        <a:xfrm flipH="1">
          <a:off x="7858125" y="67913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36</xdr:row>
      <xdr:rowOff>76200</xdr:rowOff>
    </xdr:from>
    <xdr:to>
      <xdr:col>12</xdr:col>
      <xdr:colOff>247650</xdr:colOff>
      <xdr:row>37</xdr:row>
      <xdr:rowOff>66675</xdr:rowOff>
    </xdr:to>
    <xdr:sp>
      <xdr:nvSpPr>
        <xdr:cNvPr id="243" name="Line 573"/>
        <xdr:cNvSpPr>
          <a:spLocks/>
        </xdr:cNvSpPr>
      </xdr:nvSpPr>
      <xdr:spPr>
        <a:xfrm flipH="1">
          <a:off x="7858125" y="69627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485775</xdr:rowOff>
    </xdr:from>
    <xdr:to>
      <xdr:col>10</xdr:col>
      <xdr:colOff>533400</xdr:colOff>
      <xdr:row>15</xdr:row>
      <xdr:rowOff>76200</xdr:rowOff>
    </xdr:to>
    <xdr:sp>
      <xdr:nvSpPr>
        <xdr:cNvPr id="244" name="Drawing 575"/>
        <xdr:cNvSpPr>
          <a:spLocks/>
        </xdr:cNvSpPr>
      </xdr:nvSpPr>
      <xdr:spPr>
        <a:xfrm>
          <a:off x="7448550" y="3181350"/>
          <a:ext cx="533400" cy="180975"/>
        </a:xfrm>
        <a:custGeom>
          <a:pathLst>
            <a:path h="16384" w="16384">
              <a:moveTo>
                <a:pt x="16384" y="16384"/>
              </a:moveTo>
              <a:lnTo>
                <a:pt x="1638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36</xdr:row>
      <xdr:rowOff>76200</xdr:rowOff>
    </xdr:from>
    <xdr:to>
      <xdr:col>12</xdr:col>
      <xdr:colOff>247650</xdr:colOff>
      <xdr:row>37</xdr:row>
      <xdr:rowOff>66675</xdr:rowOff>
    </xdr:to>
    <xdr:sp>
      <xdr:nvSpPr>
        <xdr:cNvPr id="245" name="Line 576"/>
        <xdr:cNvSpPr>
          <a:spLocks/>
        </xdr:cNvSpPr>
      </xdr:nvSpPr>
      <xdr:spPr>
        <a:xfrm flipH="1">
          <a:off x="7858125" y="69627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36</xdr:row>
      <xdr:rowOff>76200</xdr:rowOff>
    </xdr:from>
    <xdr:to>
      <xdr:col>12</xdr:col>
      <xdr:colOff>247650</xdr:colOff>
      <xdr:row>37</xdr:row>
      <xdr:rowOff>66675</xdr:rowOff>
    </xdr:to>
    <xdr:sp>
      <xdr:nvSpPr>
        <xdr:cNvPr id="246" name="Line 577"/>
        <xdr:cNvSpPr>
          <a:spLocks/>
        </xdr:cNvSpPr>
      </xdr:nvSpPr>
      <xdr:spPr>
        <a:xfrm flipH="1">
          <a:off x="7858125" y="69627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695325</xdr:colOff>
      <xdr:row>37</xdr:row>
      <xdr:rowOff>85725</xdr:rowOff>
    </xdr:from>
    <xdr:to>
      <xdr:col>12</xdr:col>
      <xdr:colOff>228600</xdr:colOff>
      <xdr:row>37</xdr:row>
      <xdr:rowOff>85725</xdr:rowOff>
    </xdr:to>
    <xdr:sp>
      <xdr:nvSpPr>
        <xdr:cNvPr id="247" name="Line 578"/>
        <xdr:cNvSpPr>
          <a:spLocks/>
        </xdr:cNvSpPr>
      </xdr:nvSpPr>
      <xdr:spPr>
        <a:xfrm>
          <a:off x="8753475" y="71437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36</xdr:row>
      <xdr:rowOff>76200</xdr:rowOff>
    </xdr:from>
    <xdr:to>
      <xdr:col>12</xdr:col>
      <xdr:colOff>247650</xdr:colOff>
      <xdr:row>37</xdr:row>
      <xdr:rowOff>66675</xdr:rowOff>
    </xdr:to>
    <xdr:sp>
      <xdr:nvSpPr>
        <xdr:cNvPr id="248" name="Line 579"/>
        <xdr:cNvSpPr>
          <a:spLocks/>
        </xdr:cNvSpPr>
      </xdr:nvSpPr>
      <xdr:spPr>
        <a:xfrm flipH="1">
          <a:off x="7858125" y="69627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36</xdr:row>
      <xdr:rowOff>76200</xdr:rowOff>
    </xdr:from>
    <xdr:to>
      <xdr:col>12</xdr:col>
      <xdr:colOff>247650</xdr:colOff>
      <xdr:row>37</xdr:row>
      <xdr:rowOff>66675</xdr:rowOff>
    </xdr:to>
    <xdr:sp>
      <xdr:nvSpPr>
        <xdr:cNvPr id="249" name="Line 580"/>
        <xdr:cNvSpPr>
          <a:spLocks/>
        </xdr:cNvSpPr>
      </xdr:nvSpPr>
      <xdr:spPr>
        <a:xfrm flipH="1">
          <a:off x="7858125" y="696277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37</xdr:row>
      <xdr:rowOff>76200</xdr:rowOff>
    </xdr:from>
    <xdr:to>
      <xdr:col>12</xdr:col>
      <xdr:colOff>247650</xdr:colOff>
      <xdr:row>38</xdr:row>
      <xdr:rowOff>66675</xdr:rowOff>
    </xdr:to>
    <xdr:sp>
      <xdr:nvSpPr>
        <xdr:cNvPr id="250" name="Line 581"/>
        <xdr:cNvSpPr>
          <a:spLocks/>
        </xdr:cNvSpPr>
      </xdr:nvSpPr>
      <xdr:spPr>
        <a:xfrm flipH="1">
          <a:off x="7858125" y="7134225"/>
          <a:ext cx="1152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37</xdr:row>
      <xdr:rowOff>76200</xdr:rowOff>
    </xdr:from>
    <xdr:to>
      <xdr:col>11</xdr:col>
      <xdr:colOff>0</xdr:colOff>
      <xdr:row>37</xdr:row>
      <xdr:rowOff>76200</xdr:rowOff>
    </xdr:to>
    <xdr:sp>
      <xdr:nvSpPr>
        <xdr:cNvPr id="251" name="Line 582"/>
        <xdr:cNvSpPr>
          <a:spLocks/>
        </xdr:cNvSpPr>
      </xdr:nvSpPr>
      <xdr:spPr>
        <a:xfrm flipH="1" flipV="1">
          <a:off x="7858125" y="71342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409575</xdr:colOff>
      <xdr:row>37</xdr:row>
      <xdr:rowOff>76200</xdr:rowOff>
    </xdr:from>
    <xdr:to>
      <xdr:col>11</xdr:col>
      <xdr:colOff>0</xdr:colOff>
      <xdr:row>37</xdr:row>
      <xdr:rowOff>76200</xdr:rowOff>
    </xdr:to>
    <xdr:sp>
      <xdr:nvSpPr>
        <xdr:cNvPr id="252" name="Line 583"/>
        <xdr:cNvSpPr>
          <a:spLocks/>
        </xdr:cNvSpPr>
      </xdr:nvSpPr>
      <xdr:spPr>
        <a:xfrm flipH="1" flipV="1">
          <a:off x="7858125" y="713422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B16">
      <selection activeCell="E37" sqref="E37"/>
    </sheetView>
  </sheetViews>
  <sheetFormatPr defaultColWidth="9.140625" defaultRowHeight="12.75"/>
  <cols>
    <col min="1" max="2" width="9.140625" style="2" customWidth="1"/>
    <col min="3" max="3" width="15.421875" style="2" customWidth="1"/>
    <col min="4" max="4" width="12.57421875" style="4" customWidth="1"/>
    <col min="5" max="5" width="14.421875" style="2" customWidth="1"/>
    <col min="6" max="6" width="11.00390625" style="11" customWidth="1"/>
    <col min="7" max="9" width="10.28125" style="42" customWidth="1"/>
    <col min="10" max="10" width="9.140625" style="2" customWidth="1"/>
    <col min="12" max="12" width="10.57421875" style="2" customWidth="1"/>
    <col min="13" max="13" width="4.7109375" style="0" customWidth="1"/>
  </cols>
  <sheetData>
    <row r="1" spans="1:9" ht="19.5">
      <c r="A1" s="21" t="s">
        <v>0</v>
      </c>
      <c r="G1" s="2"/>
      <c r="H1" s="2"/>
      <c r="I1" s="2"/>
    </row>
    <row r="2" spans="1:9" ht="12.75">
      <c r="A2" s="20" t="s">
        <v>1</v>
      </c>
      <c r="G2" s="2"/>
      <c r="H2" s="2"/>
      <c r="I2" s="2"/>
    </row>
    <row r="3" spans="1:9" ht="12.75">
      <c r="A3" s="22" t="s">
        <v>2</v>
      </c>
      <c r="G3" s="2"/>
      <c r="H3" s="2"/>
      <c r="I3" s="2"/>
    </row>
    <row r="4" spans="1:9" ht="12.75">
      <c r="A4" s="22" t="s">
        <v>3</v>
      </c>
      <c r="G4" s="2"/>
      <c r="H4" s="2"/>
      <c r="I4" s="2"/>
    </row>
    <row r="5" spans="7:9" ht="13.5" thickBot="1">
      <c r="G5" s="2"/>
      <c r="H5" s="2"/>
      <c r="I5" s="2"/>
    </row>
    <row r="6" spans="1:9" ht="20.25" thickBot="1">
      <c r="A6" s="21" t="s">
        <v>4</v>
      </c>
      <c r="C6" s="75">
        <v>250000</v>
      </c>
      <c r="D6" s="19" t="s">
        <v>5</v>
      </c>
      <c r="E6" s="23"/>
      <c r="F6" s="52"/>
      <c r="G6" s="2"/>
      <c r="H6" s="2"/>
      <c r="I6" s="2"/>
    </row>
    <row r="7" spans="1:9" ht="12.75">
      <c r="A7" t="s">
        <v>6</v>
      </c>
      <c r="E7" s="23"/>
      <c r="F7" s="52"/>
      <c r="G7" s="2"/>
      <c r="H7" s="2"/>
      <c r="I7" s="2"/>
    </row>
    <row r="8" spans="1:9" ht="12.75">
      <c r="A8" t="s">
        <v>7</v>
      </c>
      <c r="E8" s="23"/>
      <c r="F8" s="52"/>
      <c r="G8" s="2"/>
      <c r="H8" s="2"/>
      <c r="I8" s="2"/>
    </row>
    <row r="9" spans="1:9" ht="12.75">
      <c r="A9" t="s">
        <v>8</v>
      </c>
      <c r="E9" s="23"/>
      <c r="F9" s="52"/>
      <c r="G9" s="2"/>
      <c r="H9" s="2"/>
      <c r="I9" s="2"/>
    </row>
    <row r="10" spans="1:12" ht="15.75">
      <c r="A10" t="s">
        <v>9</v>
      </c>
      <c r="E10" s="23"/>
      <c r="F10" s="52"/>
      <c r="G10" s="2"/>
      <c r="H10" s="2"/>
      <c r="I10" s="2"/>
      <c r="L10" s="17"/>
    </row>
    <row r="11" spans="1:12" ht="15.75">
      <c r="A11" t="s">
        <v>10</v>
      </c>
      <c r="E11" s="23"/>
      <c r="F11" s="52"/>
      <c r="G11" s="2"/>
      <c r="H11" s="2"/>
      <c r="I11" s="2"/>
      <c r="L11" s="17"/>
    </row>
    <row r="12" spans="1:12" ht="15.75">
      <c r="A12"/>
      <c r="E12" s="23"/>
      <c r="F12" s="52"/>
      <c r="G12" s="2"/>
      <c r="H12" s="2"/>
      <c r="I12" s="2"/>
      <c r="L12" s="17"/>
    </row>
    <row r="13" spans="5:11" ht="15.75">
      <c r="E13" s="23"/>
      <c r="F13" s="52"/>
      <c r="G13" s="2"/>
      <c r="H13" s="2"/>
      <c r="I13" s="2"/>
      <c r="K13" s="17" t="s">
        <v>11</v>
      </c>
    </row>
    <row r="14" spans="1:11" s="15" customFormat="1" ht="19.5">
      <c r="A14" s="13" t="s">
        <v>12</v>
      </c>
      <c r="B14" s="55" t="s">
        <v>13</v>
      </c>
      <c r="C14" s="55"/>
      <c r="D14" s="19"/>
      <c r="E14" s="14"/>
      <c r="F14" s="53"/>
      <c r="G14" s="2"/>
      <c r="H14" s="2"/>
      <c r="I14" s="2"/>
      <c r="J14" s="14"/>
      <c r="K14" s="17" t="s">
        <v>14</v>
      </c>
    </row>
    <row r="15" spans="1:13" s="18" customFormat="1" ht="46.5" customHeight="1" thickBot="1">
      <c r="A15" s="16" t="s">
        <v>15</v>
      </c>
      <c r="B15" s="16" t="s">
        <v>16</v>
      </c>
      <c r="C15" s="17" t="s">
        <v>17</v>
      </c>
      <c r="D15" s="48" t="s">
        <v>18</v>
      </c>
      <c r="E15" s="47" t="s">
        <v>19</v>
      </c>
      <c r="F15" s="47" t="s">
        <v>20</v>
      </c>
      <c r="G15" s="47" t="s">
        <v>21</v>
      </c>
      <c r="H15" s="2"/>
      <c r="I15" s="2"/>
      <c r="J15" s="7" t="s">
        <v>22</v>
      </c>
      <c r="K15"/>
      <c r="L15" s="25"/>
      <c r="M15"/>
    </row>
    <row r="16" spans="1:12" ht="13.5" thickBot="1">
      <c r="A16" s="12">
        <v>1</v>
      </c>
      <c r="B16" s="49" t="s">
        <v>23</v>
      </c>
      <c r="D16" s="5">
        <v>0</v>
      </c>
      <c r="E16" s="70">
        <v>0</v>
      </c>
      <c r="F16" s="54"/>
      <c r="G16" s="2"/>
      <c r="H16" s="2"/>
      <c r="I16" s="2"/>
      <c r="L16" s="26">
        <f aca="true" t="shared" si="0" ref="L16:L38">+E17</f>
        <v>157.73933612005203</v>
      </c>
    </row>
    <row r="17" spans="1:12" ht="13.5" thickBot="1">
      <c r="A17" s="12">
        <f aca="true" t="shared" si="1" ref="A17:A39">A16+1</f>
        <v>2</v>
      </c>
      <c r="B17" s="24">
        <v>-64</v>
      </c>
      <c r="C17" s="72">
        <f aca="true" t="shared" si="2" ref="C17:C38">B18-B17</f>
        <v>10</v>
      </c>
      <c r="D17" s="5">
        <f>VLOOKUP($B17,beräkna!$A$14:$D$174,4)-SUM($D$16:D16)</f>
        <v>157.73933612005203</v>
      </c>
      <c r="E17" s="71">
        <f>+D17</f>
        <v>157.73933612005203</v>
      </c>
      <c r="F17" s="54">
        <f>20*LOG(SUM($E$16:E17)/$C$6)</f>
        <v>-63.99999999999979</v>
      </c>
      <c r="G17" s="51">
        <f aca="true" t="shared" si="3" ref="G17:G38">+F17-B17</f>
        <v>2.1316282072803006E-13</v>
      </c>
      <c r="H17" s="2"/>
      <c r="I17" s="2"/>
      <c r="J17" s="25"/>
      <c r="L17" s="26">
        <f t="shared" si="0"/>
        <v>340</v>
      </c>
    </row>
    <row r="18" spans="1:12" ht="13.5" thickBot="1">
      <c r="A18" s="12">
        <f t="shared" si="1"/>
        <v>3</v>
      </c>
      <c r="B18" s="24">
        <v>-54</v>
      </c>
      <c r="C18" s="72">
        <f t="shared" si="2"/>
        <v>7</v>
      </c>
      <c r="D18" s="5">
        <f>VLOOKUP($B18,beräkna!$A$14:$D$174,4)-SUM($D$16:D17)</f>
        <v>341.0762426221627</v>
      </c>
      <c r="E18" s="71">
        <v>340</v>
      </c>
      <c r="F18" s="54">
        <f>20*LOG(SUM($E$16:E18)/$C$6)</f>
        <v>-54.01876088940975</v>
      </c>
      <c r="G18" s="51">
        <f t="shared" si="3"/>
        <v>-0.01876088940974796</v>
      </c>
      <c r="H18" s="2"/>
      <c r="I18" s="2"/>
      <c r="J18" s="25"/>
      <c r="L18" s="26">
        <f t="shared" si="0"/>
        <v>619</v>
      </c>
    </row>
    <row r="19" spans="1:12" ht="13.5" thickBot="1">
      <c r="A19" s="12">
        <f t="shared" si="1"/>
        <v>4</v>
      </c>
      <c r="B19" s="24">
        <v>-47</v>
      </c>
      <c r="C19" s="72">
        <f t="shared" si="2"/>
        <v>4</v>
      </c>
      <c r="D19" s="5">
        <f>VLOOKUP($B19,beräkna!$A$14:$D$174,4)-SUM($D$16:D18)</f>
        <v>617.8934016351996</v>
      </c>
      <c r="E19" s="71">
        <v>619</v>
      </c>
      <c r="F19" s="54">
        <f>20*LOG(SUM($E$16:E19)/$C$6)</f>
        <v>-46.99976389278538</v>
      </c>
      <c r="G19" s="51">
        <f t="shared" si="3"/>
        <v>0.0002361072146186416</v>
      </c>
      <c r="H19" s="2"/>
      <c r="I19" s="2"/>
      <c r="J19" s="25"/>
      <c r="L19" s="26">
        <f t="shared" si="0"/>
        <v>649</v>
      </c>
    </row>
    <row r="20" spans="1:12" ht="13.5" thickBot="1">
      <c r="A20" s="12">
        <f t="shared" si="1"/>
        <v>5</v>
      </c>
      <c r="B20" s="24">
        <v>-43</v>
      </c>
      <c r="C20" s="72">
        <f t="shared" si="2"/>
        <v>3</v>
      </c>
      <c r="D20" s="5">
        <f>VLOOKUP($B20,beräkna!$A$14:$D$174,4)-SUM($D$16:D19)</f>
        <v>653.1554805829073</v>
      </c>
      <c r="E20" s="71">
        <v>649</v>
      </c>
      <c r="F20" s="54">
        <f>20*LOG(SUM($E$16:E20)/$C$6)</f>
        <v>-43.02026833175934</v>
      </c>
      <c r="G20" s="51">
        <f t="shared" si="3"/>
        <v>-0.02026833175933973</v>
      </c>
      <c r="H20" s="2"/>
      <c r="I20" s="2"/>
      <c r="J20" s="25"/>
      <c r="L20" s="26">
        <f t="shared" si="0"/>
        <v>732</v>
      </c>
    </row>
    <row r="21" spans="1:12" ht="13.5" thickBot="1">
      <c r="A21" s="12">
        <f t="shared" si="1"/>
        <v>6</v>
      </c>
      <c r="B21" s="24">
        <v>-40</v>
      </c>
      <c r="C21" s="72">
        <f t="shared" si="2"/>
        <v>3</v>
      </c>
      <c r="D21" s="5">
        <f>VLOOKUP($B21,beräkna!$A$14:$D$174,4)-SUM($D$16:D20)</f>
        <v>730.1355390396784</v>
      </c>
      <c r="E21" s="71">
        <v>732</v>
      </c>
      <c r="F21" s="54">
        <f>20*LOG(SUM($E$16:E21)/$C$6)</f>
        <v>-40.0078579041397</v>
      </c>
      <c r="G21" s="51">
        <f t="shared" si="3"/>
        <v>-0.00785790413969778</v>
      </c>
      <c r="H21" s="2"/>
      <c r="I21" s="2"/>
      <c r="J21" s="25"/>
      <c r="L21" s="26">
        <f t="shared" si="0"/>
        <v>1020</v>
      </c>
    </row>
    <row r="22" spans="1:12" ht="13.5" thickBot="1">
      <c r="A22" s="12">
        <f t="shared" si="1"/>
        <v>7</v>
      </c>
      <c r="B22" s="24">
        <v>-37</v>
      </c>
      <c r="C22" s="72">
        <f t="shared" si="2"/>
        <v>3</v>
      </c>
      <c r="D22" s="5">
        <f>VLOOKUP($B22,beräkna!$A$14:$D$174,4)-SUM($D$16:D21)</f>
        <v>1031.343861556874</v>
      </c>
      <c r="E22" s="71">
        <v>1020</v>
      </c>
      <c r="F22" s="54">
        <f>20*LOG(SUM($E$16:E22)/$C$6)</f>
        <v>-37.03352707009559</v>
      </c>
      <c r="G22" s="51">
        <f t="shared" si="3"/>
        <v>-0.03352707009558742</v>
      </c>
      <c r="H22" s="2"/>
      <c r="I22" s="2"/>
      <c r="J22" s="25"/>
      <c r="L22" s="26">
        <f t="shared" si="0"/>
        <v>1470</v>
      </c>
    </row>
    <row r="23" spans="1:12" ht="13.5" thickBot="1">
      <c r="A23" s="12">
        <f t="shared" si="1"/>
        <v>8</v>
      </c>
      <c r="B23" s="24">
        <f aca="true" t="shared" si="4" ref="B23:B35">+B24-2</f>
        <v>-34</v>
      </c>
      <c r="C23" s="72">
        <f t="shared" si="2"/>
        <v>2</v>
      </c>
      <c r="D23" s="5">
        <f>VLOOKUP($B23,beräkna!$A$14:$D$174,4)-SUM($D$16:D22)</f>
        <v>1456.8119258653314</v>
      </c>
      <c r="E23" s="71">
        <v>1470</v>
      </c>
      <c r="F23" s="54">
        <f>20*LOG(SUM($E$16:E23)/$C$6)</f>
        <v>-34.00072519809147</v>
      </c>
      <c r="G23" s="51">
        <f t="shared" si="3"/>
        <v>-0.0007251980914730893</v>
      </c>
      <c r="H23" s="2"/>
      <c r="I23" s="2"/>
      <c r="J23" s="25"/>
      <c r="L23" s="26">
        <f t="shared" si="0"/>
        <v>1300</v>
      </c>
    </row>
    <row r="24" spans="1:12" ht="13.5" thickBot="1">
      <c r="A24" s="12">
        <f t="shared" si="1"/>
        <v>9</v>
      </c>
      <c r="B24" s="24">
        <f t="shared" si="4"/>
        <v>-32</v>
      </c>
      <c r="C24" s="72">
        <f t="shared" si="2"/>
        <v>2</v>
      </c>
      <c r="D24" s="5">
        <f>VLOOKUP($B24,beräkna!$A$14:$D$174,4)-SUM($D$16:D23)</f>
        <v>1291.5602913517505</v>
      </c>
      <c r="E24" s="71">
        <v>1300</v>
      </c>
      <c r="F24" s="54">
        <f>20*LOG(SUM($E$16:E24)/$C$6)</f>
        <v>-31.9889095867042</v>
      </c>
      <c r="G24" s="51">
        <f t="shared" si="3"/>
        <v>0.011090413295800516</v>
      </c>
      <c r="H24" s="2"/>
      <c r="I24" s="2"/>
      <c r="J24" s="25"/>
      <c r="L24" s="26">
        <f t="shared" si="0"/>
        <v>1620</v>
      </c>
    </row>
    <row r="25" spans="1:12" ht="13.5" thickBot="1">
      <c r="A25" s="12">
        <f t="shared" si="1"/>
        <v>10</v>
      </c>
      <c r="B25" s="24">
        <f t="shared" si="4"/>
        <v>-30</v>
      </c>
      <c r="C25" s="72">
        <f t="shared" si="2"/>
        <v>2</v>
      </c>
      <c r="D25" s="5">
        <f>VLOOKUP($B25,beräkna!$A$14:$D$174,4)-SUM($D$16:D24)</f>
        <v>1625.9780716469977</v>
      </c>
      <c r="E25" s="71">
        <v>1620</v>
      </c>
      <c r="F25" s="54">
        <f>20*LOG(SUM($E$16:E25)/$C$6)</f>
        <v>-29.997753270042722</v>
      </c>
      <c r="G25" s="51">
        <f t="shared" si="3"/>
        <v>0.0022467299572781485</v>
      </c>
      <c r="H25" s="2"/>
      <c r="I25" s="2"/>
      <c r="J25" s="25"/>
      <c r="L25" s="26">
        <f t="shared" si="0"/>
        <v>2050</v>
      </c>
    </row>
    <row r="26" spans="1:12" ht="13.5" thickBot="1">
      <c r="A26" s="12">
        <f t="shared" si="1"/>
        <v>11</v>
      </c>
      <c r="B26" s="24">
        <f t="shared" si="4"/>
        <v>-28</v>
      </c>
      <c r="C26" s="72">
        <f t="shared" si="2"/>
        <v>2</v>
      </c>
      <c r="D26" s="5">
        <f>VLOOKUP($B26,beräkna!$A$14:$D$174,4)-SUM($D$16:D25)</f>
        <v>2046.9851134164783</v>
      </c>
      <c r="E26" s="71">
        <v>2050</v>
      </c>
      <c r="F26" s="54">
        <f>20*LOG(SUM($E$16:E26)/$C$6)</f>
        <v>-27.99558510232891</v>
      </c>
      <c r="G26" s="51">
        <f t="shared" si="3"/>
        <v>0.004414897671090046</v>
      </c>
      <c r="H26" s="2"/>
      <c r="I26" s="2"/>
      <c r="J26" s="25"/>
      <c r="L26" s="26">
        <f t="shared" si="0"/>
        <v>2550</v>
      </c>
    </row>
    <row r="27" spans="1:12" ht="13.5" thickBot="1">
      <c r="A27" s="12">
        <f t="shared" si="1"/>
        <v>12</v>
      </c>
      <c r="B27" s="24">
        <f t="shared" si="4"/>
        <v>-26</v>
      </c>
      <c r="C27" s="72">
        <f t="shared" si="2"/>
        <v>2</v>
      </c>
      <c r="D27" s="5">
        <f>VLOOKUP($B27,beräkna!$A$14:$D$174,4)-SUM($D$16:D26)</f>
        <v>2577.00157684437</v>
      </c>
      <c r="E27" s="71">
        <v>2550</v>
      </c>
      <c r="F27" s="54">
        <f>20*LOG(SUM($E$16:E27)/$C$6)</f>
        <v>-26.01522373587684</v>
      </c>
      <c r="G27" s="51">
        <f t="shared" si="3"/>
        <v>-0.015223735876841005</v>
      </c>
      <c r="H27" s="2"/>
      <c r="I27" s="2"/>
      <c r="J27" s="25"/>
      <c r="L27" s="26">
        <f t="shared" si="0"/>
        <v>3240</v>
      </c>
    </row>
    <row r="28" spans="1:12" ht="13.5" thickBot="1">
      <c r="A28" s="12">
        <f t="shared" si="1"/>
        <v>13</v>
      </c>
      <c r="B28" s="24">
        <f t="shared" si="4"/>
        <v>-24</v>
      </c>
      <c r="C28" s="72">
        <f t="shared" si="2"/>
        <v>2</v>
      </c>
      <c r="D28" s="5">
        <f>VLOOKUP($B28,beräkna!$A$14:$D$174,4)-SUM($D$16:D27)</f>
        <v>3244.252771323023</v>
      </c>
      <c r="E28" s="71">
        <v>3240</v>
      </c>
      <c r="F28" s="54">
        <f>20*LOG(SUM($E$16:E28)/$C$6)</f>
        <v>-24.014435822757886</v>
      </c>
      <c r="G28" s="51">
        <f t="shared" si="3"/>
        <v>-0.014435822757885575</v>
      </c>
      <c r="H28" s="2"/>
      <c r="I28" s="2"/>
      <c r="J28" s="25"/>
      <c r="L28" s="26">
        <f t="shared" si="0"/>
        <v>4120</v>
      </c>
    </row>
    <row r="29" spans="1:12" ht="13.5" thickBot="1">
      <c r="A29" s="12">
        <f t="shared" si="1"/>
        <v>14</v>
      </c>
      <c r="B29" s="24">
        <f t="shared" si="4"/>
        <v>-22</v>
      </c>
      <c r="C29" s="72">
        <f t="shared" si="2"/>
        <v>2</v>
      </c>
      <c r="D29" s="5">
        <f>VLOOKUP($B29,beräkna!$A$14:$D$174,4)-SUM($D$16:D28)</f>
        <v>4084.272256102209</v>
      </c>
      <c r="E29" s="71">
        <v>4120</v>
      </c>
      <c r="F29" s="54">
        <f>20*LOG(SUM($E$16:E29)/$C$6)</f>
        <v>-21.99583110472549</v>
      </c>
      <c r="G29" s="51">
        <f t="shared" si="3"/>
        <v>0.004168895274510476</v>
      </c>
      <c r="H29" s="2"/>
      <c r="I29" s="2"/>
      <c r="J29" s="25"/>
      <c r="L29" s="26">
        <f t="shared" si="0"/>
        <v>5110</v>
      </c>
    </row>
    <row r="30" spans="1:12" ht="13.5" thickBot="1">
      <c r="A30" s="12">
        <f t="shared" si="1"/>
        <v>15</v>
      </c>
      <c r="B30" s="24">
        <f t="shared" si="4"/>
        <v>-20</v>
      </c>
      <c r="C30" s="72">
        <f t="shared" si="2"/>
        <v>2</v>
      </c>
      <c r="D30" s="5">
        <f>VLOOKUP($B30,beräkna!$A$14:$D$174,4)-SUM($D$16:D29)</f>
        <v>5141.794131892966</v>
      </c>
      <c r="E30" s="71">
        <v>5110</v>
      </c>
      <c r="F30" s="54">
        <f>20*LOG(SUM($E$16:E30)/$C$6)</f>
        <v>-20.00773759217949</v>
      </c>
      <c r="G30" s="51">
        <f t="shared" si="3"/>
        <v>-0.00773759217949177</v>
      </c>
      <c r="H30" s="2"/>
      <c r="I30" s="2"/>
      <c r="J30" s="25"/>
      <c r="L30" s="26">
        <f t="shared" si="0"/>
        <v>6490</v>
      </c>
    </row>
    <row r="31" spans="1:12" ht="13.5" thickBot="1">
      <c r="A31" s="12">
        <f t="shared" si="1"/>
        <v>16</v>
      </c>
      <c r="B31" s="24">
        <f t="shared" si="4"/>
        <v>-18</v>
      </c>
      <c r="C31" s="72">
        <f t="shared" si="2"/>
        <v>2</v>
      </c>
      <c r="D31" s="5">
        <f>VLOOKUP($B31,beräkna!$A$14:$D$174,4)-SUM($D$16:D30)</f>
        <v>6473.135294854175</v>
      </c>
      <c r="E31" s="71">
        <v>6490</v>
      </c>
      <c r="F31" s="54">
        <f>20*LOG(SUM($E$16:E31)/$C$6)</f>
        <v>-18.001489293005406</v>
      </c>
      <c r="G31" s="51">
        <f t="shared" si="3"/>
        <v>-0.0014892930054060116</v>
      </c>
      <c r="H31" s="2"/>
      <c r="I31" s="2"/>
      <c r="J31" s="25"/>
      <c r="L31" s="26">
        <f t="shared" si="0"/>
        <v>8060</v>
      </c>
    </row>
    <row r="32" spans="1:12" ht="13.5" thickBot="1">
      <c r="A32" s="12">
        <f t="shared" si="1"/>
        <v>17</v>
      </c>
      <c r="B32" s="24">
        <f t="shared" si="4"/>
        <v>-16</v>
      </c>
      <c r="C32" s="72">
        <f t="shared" si="2"/>
        <v>2</v>
      </c>
      <c r="D32" s="5">
        <f>VLOOKUP($B32,beräkna!$A$14:$D$174,4)-SUM($D$16:D31)</f>
        <v>8149.194516673655</v>
      </c>
      <c r="E32" s="71">
        <v>8060</v>
      </c>
      <c r="F32" s="54">
        <f>20*LOG(SUM($E$16:E32)/$C$6)</f>
        <v>-16.020760634329005</v>
      </c>
      <c r="G32" s="51">
        <f t="shared" si="3"/>
        <v>-0.020760634329004546</v>
      </c>
      <c r="H32" s="2"/>
      <c r="I32" s="2"/>
      <c r="J32" s="25"/>
      <c r="L32" s="26">
        <f t="shared" si="0"/>
        <v>10200</v>
      </c>
    </row>
    <row r="33" spans="1:12" ht="13.5" thickBot="1">
      <c r="A33" s="12">
        <f t="shared" si="1"/>
        <v>18</v>
      </c>
      <c r="B33" s="24">
        <f t="shared" si="4"/>
        <v>-14</v>
      </c>
      <c r="C33" s="72">
        <f t="shared" si="2"/>
        <v>2</v>
      </c>
      <c r="D33" s="5">
        <f>VLOOKUP($B33,beräkna!$A$14:$D$174,4)-SUM($D$16:D32)</f>
        <v>10259.228062694165</v>
      </c>
      <c r="E33" s="71">
        <v>10200</v>
      </c>
      <c r="F33" s="54">
        <f>20*LOG(SUM($E$16:E33)/$C$6)</f>
        <v>-14.026825847499145</v>
      </c>
      <c r="G33" s="51">
        <f t="shared" si="3"/>
        <v>-0.026825847499145183</v>
      </c>
      <c r="H33" s="2"/>
      <c r="I33" s="2"/>
      <c r="J33" s="25"/>
      <c r="L33" s="26">
        <f t="shared" si="0"/>
        <v>13000</v>
      </c>
    </row>
    <row r="34" spans="1:12" ht="13.5" thickBot="1">
      <c r="A34" s="12">
        <f t="shared" si="1"/>
        <v>19</v>
      </c>
      <c r="B34" s="24">
        <f t="shared" si="4"/>
        <v>-12</v>
      </c>
      <c r="C34" s="72">
        <f t="shared" si="2"/>
        <v>2</v>
      </c>
      <c r="D34" s="5">
        <f>VLOOKUP($B34,beräkna!$A$14:$D$174,4)-SUM($D$16:D33)</f>
        <v>12915.602913517505</v>
      </c>
      <c r="E34" s="71">
        <v>13000</v>
      </c>
      <c r="F34" s="54">
        <f>20*LOG(SUM($E$16:E34)/$C$6)</f>
        <v>-12.009607450444701</v>
      </c>
      <c r="G34" s="51">
        <f t="shared" si="3"/>
        <v>-0.009607450444701016</v>
      </c>
      <c r="H34" s="2"/>
      <c r="I34" s="44"/>
      <c r="J34" s="45"/>
      <c r="L34" s="26">
        <f t="shared" si="0"/>
        <v>16200</v>
      </c>
    </row>
    <row r="35" spans="1:13" s="46" customFormat="1" ht="13.5" customHeight="1" thickBot="1">
      <c r="A35" s="43">
        <f t="shared" si="1"/>
        <v>20</v>
      </c>
      <c r="B35" s="24">
        <f t="shared" si="4"/>
        <v>-10</v>
      </c>
      <c r="C35" s="72">
        <f t="shared" si="2"/>
        <v>2</v>
      </c>
      <c r="D35" s="5">
        <f>VLOOKUP($B35,beräkna!$A$14:$D$174,4)-SUM($D$16:D34)</f>
        <v>16259.780716470006</v>
      </c>
      <c r="E35" s="71">
        <v>16200</v>
      </c>
      <c r="F35" s="54">
        <f>20*LOG(SUM($E$16:E35)/$C$6)</f>
        <v>-10.014206896735125</v>
      </c>
      <c r="G35" s="51">
        <f t="shared" si="3"/>
        <v>-0.014206896735124985</v>
      </c>
      <c r="H35" s="6" t="s">
        <v>24</v>
      </c>
      <c r="I35" s="2"/>
      <c r="J35" s="25"/>
      <c r="K35"/>
      <c r="L35" s="26">
        <f t="shared" si="0"/>
        <v>20500</v>
      </c>
      <c r="M35"/>
    </row>
    <row r="36" spans="1:12" ht="13.5" thickBot="1">
      <c r="A36" s="12">
        <f t="shared" si="1"/>
        <v>21</v>
      </c>
      <c r="B36" s="24">
        <f>+B37-2</f>
        <v>-8</v>
      </c>
      <c r="C36" s="72">
        <f t="shared" si="2"/>
        <v>2</v>
      </c>
      <c r="D36" s="5">
        <f>VLOOKUP($B36,beräkna!$A$14:$D$174,4)-SUM($D$16:D35)</f>
        <v>20469.851134164783</v>
      </c>
      <c r="E36" s="71">
        <v>20500</v>
      </c>
      <c r="F36" s="54">
        <f>20*LOG(SUM($E$16:E36)/$C$6)</f>
        <v>-8.008648871822272</v>
      </c>
      <c r="G36" s="51">
        <f t="shared" si="3"/>
        <v>-0.008648871822272142</v>
      </c>
      <c r="H36" s="2"/>
      <c r="I36" s="2"/>
      <c r="J36" s="25"/>
      <c r="L36" s="26">
        <f t="shared" si="0"/>
        <v>24900</v>
      </c>
    </row>
    <row r="37" spans="1:12" ht="13.5" thickBot="1">
      <c r="A37" s="12">
        <f t="shared" si="1"/>
        <v>22</v>
      </c>
      <c r="B37" s="24">
        <v>-6</v>
      </c>
      <c r="C37" s="72">
        <f t="shared" si="2"/>
        <v>3</v>
      </c>
      <c r="D37" s="5">
        <f>VLOOKUP($B37,beräkna!$A$14:$D$174,4)-SUM($D$16:D36)</f>
        <v>25770.015768443773</v>
      </c>
      <c r="E37" s="71">
        <v>24900</v>
      </c>
      <c r="F37" s="54">
        <f>20*LOG(SUM($E$16:E37)/$C$6)</f>
        <v>-6.0674394354311545</v>
      </c>
      <c r="G37" s="51">
        <f t="shared" si="3"/>
        <v>-0.06743943543115449</v>
      </c>
      <c r="H37" s="50"/>
      <c r="I37" s="2"/>
      <c r="J37" s="25"/>
      <c r="L37" s="26">
        <f t="shared" si="0"/>
        <v>52300</v>
      </c>
    </row>
    <row r="38" spans="1:13" ht="13.5" thickBot="1">
      <c r="A38" s="12">
        <f t="shared" si="1"/>
        <v>23</v>
      </c>
      <c r="B38" s="24">
        <v>-3</v>
      </c>
      <c r="C38" s="72">
        <f t="shared" si="2"/>
        <v>3</v>
      </c>
      <c r="D38" s="5">
        <f>VLOOKUP($B38,beräkna!$A$14:$D$174,4)-SUM($D$16:D37)</f>
        <v>51689.637689216426</v>
      </c>
      <c r="E38" s="71">
        <v>52300</v>
      </c>
      <c r="F38" s="54">
        <f>20*LOG(SUM($E$16:E38)/$C$6)</f>
        <v>-3.017621964989493</v>
      </c>
      <c r="G38" s="51">
        <f t="shared" si="3"/>
        <v>-0.017621964989492866</v>
      </c>
      <c r="I38" s="74"/>
      <c r="J38" s="27"/>
      <c r="L38" s="26">
        <f t="shared" si="0"/>
        <v>73200</v>
      </c>
      <c r="M38" s="7"/>
    </row>
    <row r="39" spans="1:9" ht="12.75">
      <c r="A39" s="12">
        <f t="shared" si="1"/>
        <v>24</v>
      </c>
      <c r="B39" s="24">
        <v>0</v>
      </c>
      <c r="C39" s="72">
        <f>B40-B39</f>
        <v>0</v>
      </c>
      <c r="D39" s="5">
        <f>VLOOKUP($B39,beräkna!$A$14:$D$174,4)-SUM($D$16:D38)</f>
        <v>73013.55390396551</v>
      </c>
      <c r="E39" s="71">
        <v>73200</v>
      </c>
      <c r="F39" s="54">
        <v>0</v>
      </c>
      <c r="G39" s="51">
        <f>+F39-B39</f>
        <v>0</v>
      </c>
      <c r="H39" s="73" t="s">
        <v>25</v>
      </c>
      <c r="I39" s="74"/>
    </row>
    <row r="40" spans="3:9" ht="12.75">
      <c r="C40" s="68" t="s">
        <v>26</v>
      </c>
      <c r="D40" s="69">
        <f>SUM(D17:D39)</f>
        <v>250000</v>
      </c>
      <c r="E40" s="76">
        <f>SUM(E17:E39)</f>
        <v>249827.73933612005</v>
      </c>
      <c r="G40" s="2"/>
      <c r="H40" s="74"/>
      <c r="I40" s="74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</sheetData>
  <sheetProtection sheet="1" objects="1" scenarios="1"/>
  <printOptions/>
  <pageMargins left="0.7086614173228347" right="0.07874015748031496" top="0.31496062992125984" bottom="0.2362204724409449" header="0.15748031496062992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5"/>
  <sheetViews>
    <sheetView workbookViewId="0" topLeftCell="A1">
      <selection activeCell="D13" sqref="D13"/>
    </sheetView>
  </sheetViews>
  <sheetFormatPr defaultColWidth="9.140625" defaultRowHeight="12.75"/>
  <cols>
    <col min="1" max="1" width="9.140625" style="29" customWidth="1"/>
    <col min="2" max="2" width="13.28125" style="38" customWidth="1"/>
    <col min="3" max="3" width="14.57421875" style="61" customWidth="1"/>
    <col min="4" max="4" width="12.28125" style="0" customWidth="1"/>
    <col min="5" max="5" width="8.8515625" style="0" customWidth="1"/>
    <col min="8" max="8" width="13.8515625" style="35" customWidth="1"/>
    <col min="9" max="9" width="11.8515625" style="0" customWidth="1"/>
    <col min="10" max="10" width="15.8515625" style="0" customWidth="1"/>
    <col min="11" max="11" width="7.8515625" style="0" customWidth="1"/>
  </cols>
  <sheetData>
    <row r="2" spans="1:8" s="33" customFormat="1" ht="19.5">
      <c r="A2" s="32" t="s">
        <v>27</v>
      </c>
      <c r="B2" s="37"/>
      <c r="C2" s="60"/>
      <c r="H2" s="34"/>
    </row>
    <row r="3" ht="12.75">
      <c r="A3" s="28"/>
    </row>
    <row r="4" spans="1:2" ht="12.75">
      <c r="A4" s="28"/>
      <c r="B4" s="38" t="s">
        <v>28</v>
      </c>
    </row>
    <row r="5" spans="1:2" ht="12.75">
      <c r="A5" s="28"/>
      <c r="B5" s="38" t="s">
        <v>29</v>
      </c>
    </row>
    <row r="6" spans="1:2" ht="12.75">
      <c r="A6" s="28"/>
      <c r="B6" s="38" t="s">
        <v>30</v>
      </c>
    </row>
    <row r="7" spans="1:2" ht="12.75">
      <c r="A7" s="28"/>
      <c r="B7" s="38" t="s">
        <v>31</v>
      </c>
    </row>
    <row r="8" spans="1:2" ht="12.75">
      <c r="A8" s="28"/>
      <c r="B8" s="38" t="s">
        <v>32</v>
      </c>
    </row>
    <row r="9" spans="1:2" ht="12.75">
      <c r="A9" s="28"/>
      <c r="B9" s="38" t="s">
        <v>33</v>
      </c>
    </row>
    <row r="10" ht="13.5" thickBot="1"/>
    <row r="11" spans="1:4" ht="13.5" thickBot="1">
      <c r="A11" s="31"/>
      <c r="B11" s="39" t="s">
        <v>34</v>
      </c>
      <c r="C11" s="66">
        <f>+exempelpot!C6</f>
        <v>250000</v>
      </c>
      <c r="D11" s="9" t="s">
        <v>35</v>
      </c>
    </row>
    <row r="12" spans="2:3" ht="12.75">
      <c r="B12" s="40"/>
      <c r="C12" s="62"/>
    </row>
    <row r="13" spans="1:8" ht="15.75">
      <c r="A13" s="30" t="s">
        <v>36</v>
      </c>
      <c r="B13" s="41" t="s">
        <v>37</v>
      </c>
      <c r="C13" s="63" t="s">
        <v>38</v>
      </c>
      <c r="H13" s="3" t="s">
        <v>39</v>
      </c>
    </row>
    <row r="14" spans="1:8" ht="12.75">
      <c r="A14" s="30">
        <v>-80</v>
      </c>
      <c r="B14" s="59">
        <f aca="true" t="shared" si="0" ref="B14:B45">+C14-C15</f>
        <v>1.4813431294460315</v>
      </c>
      <c r="C14" s="64">
        <f aca="true" t="shared" si="1" ref="C14:C45">$C$11*$H14</f>
        <v>249975</v>
      </c>
      <c r="D14" s="67">
        <f>+$C$11-C14</f>
        <v>25</v>
      </c>
      <c r="E14" s="10"/>
      <c r="H14" s="36">
        <f>1-(1/EXP(-A14/20*LN(10)))</f>
        <v>0.9999</v>
      </c>
    </row>
    <row r="15" spans="1:8" ht="12.75">
      <c r="A15" s="30">
        <f>+A14+0.5</f>
        <v>-79.5</v>
      </c>
      <c r="B15" s="59">
        <f t="shared" si="0"/>
        <v>1.569118228100706</v>
      </c>
      <c r="C15" s="64">
        <f t="shared" si="1"/>
        <v>249973.51865687055</v>
      </c>
      <c r="D15" s="67">
        <f aca="true" t="shared" si="2" ref="D15:D78">+$C$11-C15</f>
        <v>26.48134312944603</v>
      </c>
      <c r="E15" s="8"/>
      <c r="F15" s="1"/>
      <c r="H15" s="36">
        <f aca="true" t="shared" si="3" ref="H15:H78">1-(1/EXP(-A15/20*LN(10)))</f>
        <v>0.9998940746274823</v>
      </c>
    </row>
    <row r="16" spans="1:8" ht="12.75">
      <c r="A16" s="30">
        <f aca="true" t="shared" si="4" ref="A16:A79">+A15+0.5</f>
        <v>-79</v>
      </c>
      <c r="B16" s="59">
        <f t="shared" si="0"/>
        <v>1.6620943283778615</v>
      </c>
      <c r="C16" s="64">
        <f t="shared" si="1"/>
        <v>249971.94953864245</v>
      </c>
      <c r="D16" s="67">
        <f t="shared" si="2"/>
        <v>28.050461357546737</v>
      </c>
      <c r="H16" s="36">
        <f t="shared" si="3"/>
        <v>0.9998877981545699</v>
      </c>
    </row>
    <row r="17" spans="1:8" ht="12.75">
      <c r="A17" s="30">
        <f t="shared" si="4"/>
        <v>-78.5</v>
      </c>
      <c r="B17" s="59">
        <f t="shared" si="0"/>
        <v>1.7605796089337673</v>
      </c>
      <c r="C17" s="64">
        <f t="shared" si="1"/>
        <v>249970.28744431408</v>
      </c>
      <c r="D17" s="67">
        <f t="shared" si="2"/>
        <v>29.7125556859246</v>
      </c>
      <c r="H17" s="36">
        <f t="shared" si="3"/>
        <v>0.9998811497772563</v>
      </c>
    </row>
    <row r="18" spans="1:8" ht="12.75">
      <c r="A18" s="30">
        <f t="shared" si="4"/>
        <v>-78</v>
      </c>
      <c r="B18" s="59">
        <f t="shared" si="0"/>
        <v>1.8649005092156585</v>
      </c>
      <c r="C18" s="64">
        <f t="shared" si="1"/>
        <v>249968.52686470514</v>
      </c>
      <c r="D18" s="67">
        <f t="shared" si="2"/>
        <v>31.473135294858366</v>
      </c>
      <c r="F18" s="2"/>
      <c r="H18" s="36">
        <f t="shared" si="3"/>
        <v>0.9998741074588205</v>
      </c>
    </row>
    <row r="19" spans="1:8" ht="12.75">
      <c r="A19" s="30">
        <f t="shared" si="4"/>
        <v>-77.5</v>
      </c>
      <c r="B19" s="59">
        <f t="shared" si="0"/>
        <v>1.9754028114839457</v>
      </c>
      <c r="C19" s="64">
        <f t="shared" si="1"/>
        <v>249966.66196419593</v>
      </c>
      <c r="D19" s="67">
        <f t="shared" si="2"/>
        <v>33.338035804074025</v>
      </c>
      <c r="H19" s="36">
        <f t="shared" si="3"/>
        <v>0.9998666478567837</v>
      </c>
    </row>
    <row r="20" spans="1:8" ht="12.75">
      <c r="A20" s="30">
        <f t="shared" si="4"/>
        <v>-77</v>
      </c>
      <c r="B20" s="59">
        <f t="shared" si="0"/>
        <v>2.0924527868046425</v>
      </c>
      <c r="C20" s="64">
        <f t="shared" si="1"/>
        <v>249964.68656138444</v>
      </c>
      <c r="D20" s="67">
        <f t="shared" si="2"/>
        <v>35.31343861555797</v>
      </c>
      <c r="H20" s="36">
        <f t="shared" si="3"/>
        <v>0.9998587462455377</v>
      </c>
    </row>
    <row r="21" spans="1:8" ht="12.75">
      <c r="A21" s="30">
        <f t="shared" si="4"/>
        <v>-76.5</v>
      </c>
      <c r="B21" s="59">
        <f t="shared" si="0"/>
        <v>2.216438409173861</v>
      </c>
      <c r="C21" s="64">
        <f t="shared" si="1"/>
        <v>249962.59410859764</v>
      </c>
      <c r="D21" s="67">
        <f t="shared" si="2"/>
        <v>37.40589140236261</v>
      </c>
      <c r="H21" s="36">
        <f t="shared" si="3"/>
        <v>0.9998503764343906</v>
      </c>
    </row>
    <row r="22" spans="1:8" ht="12.75">
      <c r="A22" s="30">
        <f t="shared" si="4"/>
        <v>-76</v>
      </c>
      <c r="B22" s="59">
        <f t="shared" si="0"/>
        <v>2.3477706415287685</v>
      </c>
      <c r="C22" s="64">
        <f t="shared" si="1"/>
        <v>249960.37767018846</v>
      </c>
      <c r="D22" s="67">
        <f t="shared" si="2"/>
        <v>39.622329811536474</v>
      </c>
      <c r="E22" s="2"/>
      <c r="H22" s="36">
        <f t="shared" si="3"/>
        <v>0.9998415106807539</v>
      </c>
    </row>
    <row r="23" spans="1:8" ht="12.75">
      <c r="A23" s="30">
        <f t="shared" si="4"/>
        <v>-75.5</v>
      </c>
      <c r="B23" s="59">
        <f t="shared" si="0"/>
        <v>2.486884797894163</v>
      </c>
      <c r="C23" s="64">
        <f t="shared" si="1"/>
        <v>249958.02989954693</v>
      </c>
      <c r="D23" s="67">
        <f t="shared" si="2"/>
        <v>41.97010045306524</v>
      </c>
      <c r="H23" s="36">
        <f t="shared" si="3"/>
        <v>0.9998321195981877</v>
      </c>
    </row>
    <row r="24" spans="1:8" ht="12.75">
      <c r="A24" s="30">
        <f t="shared" si="4"/>
        <v>-75</v>
      </c>
      <c r="B24" s="59">
        <f t="shared" si="0"/>
        <v>2.6342419862921815</v>
      </c>
      <c r="C24" s="64">
        <f t="shared" si="1"/>
        <v>249955.54301474904</v>
      </c>
      <c r="D24" s="67">
        <f t="shared" si="2"/>
        <v>44.456985250959406</v>
      </c>
      <c r="H24" s="36">
        <f t="shared" si="3"/>
        <v>0.9998221720589962</v>
      </c>
    </row>
    <row r="25" spans="1:8" ht="12.75">
      <c r="A25" s="30">
        <f t="shared" si="4"/>
        <v>-74.5</v>
      </c>
      <c r="B25" s="59">
        <f t="shared" si="0"/>
        <v>2.790330636955332</v>
      </c>
      <c r="C25" s="64">
        <f t="shared" si="1"/>
        <v>249952.90877276275</v>
      </c>
      <c r="D25" s="67">
        <f t="shared" si="2"/>
        <v>47.09122723725159</v>
      </c>
      <c r="H25" s="36">
        <f t="shared" si="3"/>
        <v>0.999811635091051</v>
      </c>
    </row>
    <row r="26" spans="1:8" ht="12.75">
      <c r="A26" s="30">
        <f t="shared" si="4"/>
        <v>-74</v>
      </c>
      <c r="B26" s="59">
        <f t="shared" si="0"/>
        <v>2.9556681217218284</v>
      </c>
      <c r="C26" s="64">
        <f t="shared" si="1"/>
        <v>249950.1184421258</v>
      </c>
      <c r="D26" s="67">
        <f t="shared" si="2"/>
        <v>49.88155787420692</v>
      </c>
      <c r="H26" s="36">
        <f t="shared" si="3"/>
        <v>0.9998004737685031</v>
      </c>
    </row>
    <row r="27" spans="1:8" ht="12.75">
      <c r="A27" s="30">
        <f t="shared" si="4"/>
        <v>-73.5</v>
      </c>
      <c r="B27" s="59">
        <f t="shared" si="0"/>
        <v>3.130802468280308</v>
      </c>
      <c r="C27" s="64">
        <f t="shared" si="1"/>
        <v>249947.16277400407</v>
      </c>
      <c r="D27" s="67">
        <f t="shared" si="2"/>
        <v>52.83722599592875</v>
      </c>
      <c r="H27" s="36">
        <f t="shared" si="3"/>
        <v>0.9997886510960163</v>
      </c>
    </row>
    <row r="28" spans="1:8" ht="12.75">
      <c r="A28" s="30">
        <f t="shared" si="4"/>
        <v>-73</v>
      </c>
      <c r="B28" s="59">
        <f t="shared" si="0"/>
        <v>3.316314177325694</v>
      </c>
      <c r="C28" s="64">
        <f t="shared" si="1"/>
        <v>249944.0319715358</v>
      </c>
      <c r="D28" s="67">
        <f t="shared" si="2"/>
        <v>55.968028464209056</v>
      </c>
      <c r="H28" s="36">
        <f t="shared" si="3"/>
        <v>0.9997761278861431</v>
      </c>
    </row>
    <row r="29" spans="1:8" ht="12.75">
      <c r="A29" s="30">
        <f t="shared" si="4"/>
        <v>-72.5</v>
      </c>
      <c r="B29" s="59">
        <f t="shared" si="0"/>
        <v>3.512818146205973</v>
      </c>
      <c r="C29" s="64">
        <f t="shared" si="1"/>
        <v>249940.71565735847</v>
      </c>
      <c r="D29" s="67">
        <f t="shared" si="2"/>
        <v>59.28434264153475</v>
      </c>
      <c r="H29" s="36">
        <f t="shared" si="3"/>
        <v>0.9997628626294338</v>
      </c>
    </row>
    <row r="30" spans="1:8" ht="12.75">
      <c r="A30" s="30">
        <f t="shared" si="4"/>
        <v>-72</v>
      </c>
      <c r="B30" s="59">
        <f t="shared" si="0"/>
        <v>3.720965707238065</v>
      </c>
      <c r="C30" s="64">
        <f t="shared" si="1"/>
        <v>249937.20283921226</v>
      </c>
      <c r="D30" s="67">
        <f t="shared" si="2"/>
        <v>62.79716078774072</v>
      </c>
      <c r="H30" s="36">
        <f t="shared" si="3"/>
        <v>0.999748811356849</v>
      </c>
    </row>
    <row r="31" spans="1:8" ht="12.75">
      <c r="A31" s="30">
        <f t="shared" si="4"/>
        <v>-71.5</v>
      </c>
      <c r="B31" s="59">
        <f t="shared" si="0"/>
        <v>3.9414467866299674</v>
      </c>
      <c r="C31" s="64">
        <f t="shared" si="1"/>
        <v>249933.48187350502</v>
      </c>
      <c r="D31" s="67">
        <f t="shared" si="2"/>
        <v>66.51812649497879</v>
      </c>
      <c r="H31" s="36">
        <f t="shared" si="3"/>
        <v>0.9997339274940201</v>
      </c>
    </row>
    <row r="32" spans="1:8" ht="12.75">
      <c r="A32" s="30">
        <f t="shared" si="4"/>
        <v>-71</v>
      </c>
      <c r="B32" s="59">
        <f t="shared" si="0"/>
        <v>4.174992191314232</v>
      </c>
      <c r="C32" s="64">
        <f t="shared" si="1"/>
        <v>249929.5404267184</v>
      </c>
      <c r="D32" s="67">
        <f t="shared" si="2"/>
        <v>70.45957328160875</v>
      </c>
      <c r="H32" s="36">
        <f t="shared" si="3"/>
        <v>0.9997181617068736</v>
      </c>
    </row>
    <row r="33" spans="1:8" ht="12.75">
      <c r="A33" s="30">
        <f t="shared" si="4"/>
        <v>-70.5</v>
      </c>
      <c r="B33" s="59">
        <f t="shared" si="0"/>
        <v>4.422376031288877</v>
      </c>
      <c r="C33" s="64">
        <f t="shared" si="1"/>
        <v>249925.36543452708</v>
      </c>
      <c r="D33" s="67">
        <f t="shared" si="2"/>
        <v>74.63456547292299</v>
      </c>
      <c r="H33" s="36">
        <f t="shared" si="3"/>
        <v>0.9997014617381083</v>
      </c>
    </row>
    <row r="34" spans="1:8" ht="12.75">
      <c r="A34" s="30">
        <f t="shared" si="4"/>
        <v>-70</v>
      </c>
      <c r="B34" s="59">
        <f t="shared" si="0"/>
        <v>4.684418285236461</v>
      </c>
      <c r="C34" s="64">
        <f t="shared" si="1"/>
        <v>249920.9430584958</v>
      </c>
      <c r="D34" s="67">
        <f t="shared" si="2"/>
        <v>79.05694150421186</v>
      </c>
      <c r="H34" s="36">
        <f t="shared" si="3"/>
        <v>0.9996837722339832</v>
      </c>
    </row>
    <row r="35" spans="1:8" ht="12.75">
      <c r="A35" s="30">
        <f t="shared" si="4"/>
        <v>-69.5</v>
      </c>
      <c r="B35" s="59">
        <f t="shared" si="0"/>
        <v>4.961987518938258</v>
      </c>
      <c r="C35" s="64">
        <f t="shared" si="1"/>
        <v>249916.25864021055</v>
      </c>
      <c r="D35" s="67">
        <f t="shared" si="2"/>
        <v>83.74135978944832</v>
      </c>
      <c r="H35" s="36">
        <f t="shared" si="3"/>
        <v>0.9996650345608422</v>
      </c>
    </row>
    <row r="36" spans="1:8" ht="12.75">
      <c r="A36" s="30">
        <f t="shared" si="4"/>
        <v>-69</v>
      </c>
      <c r="B36" s="59">
        <f t="shared" si="0"/>
        <v>5.256003763730405</v>
      </c>
      <c r="C36" s="64">
        <f t="shared" si="1"/>
        <v>249911.2966526916</v>
      </c>
      <c r="D36" s="67">
        <f t="shared" si="2"/>
        <v>88.70334730838658</v>
      </c>
      <c r="H36" s="36">
        <f t="shared" si="3"/>
        <v>0.9996451866107664</v>
      </c>
    </row>
    <row r="37" spans="1:8" ht="12.75">
      <c r="A37" s="30">
        <f t="shared" si="4"/>
        <v>-68.5</v>
      </c>
      <c r="B37" s="59">
        <f t="shared" si="0"/>
        <v>5.567441566265188</v>
      </c>
      <c r="C37" s="64">
        <f t="shared" si="1"/>
        <v>249906.04064892788</v>
      </c>
      <c r="D37" s="67">
        <f t="shared" si="2"/>
        <v>93.95935107211699</v>
      </c>
      <c r="H37" s="36">
        <f t="shared" si="3"/>
        <v>0.9996241625957115</v>
      </c>
    </row>
    <row r="38" spans="1:8" ht="12.75">
      <c r="A38" s="30">
        <f t="shared" si="4"/>
        <v>-68</v>
      </c>
      <c r="B38" s="59">
        <f t="shared" si="0"/>
        <v>5.897333218774293</v>
      </c>
      <c r="C38" s="64">
        <f t="shared" si="1"/>
        <v>249900.47320736162</v>
      </c>
      <c r="D38" s="67">
        <f t="shared" si="2"/>
        <v>99.52679263838218</v>
      </c>
      <c r="H38" s="36">
        <f t="shared" si="3"/>
        <v>0.9996018928294464</v>
      </c>
    </row>
    <row r="39" spans="1:8" ht="12.75">
      <c r="A39" s="30">
        <f t="shared" si="4"/>
        <v>-67.5</v>
      </c>
      <c r="B39" s="59">
        <f t="shared" si="0"/>
        <v>6.246772180573316</v>
      </c>
      <c r="C39" s="64">
        <f t="shared" si="1"/>
        <v>249894.57587414284</v>
      </c>
      <c r="D39" s="67">
        <f t="shared" si="2"/>
        <v>105.42412585715647</v>
      </c>
      <c r="H39" s="36">
        <f t="shared" si="3"/>
        <v>0.9995783034965714</v>
      </c>
    </row>
    <row r="40" spans="1:8" ht="12.75">
      <c r="A40" s="30">
        <f t="shared" si="4"/>
        <v>-67</v>
      </c>
      <c r="B40" s="59">
        <f t="shared" si="0"/>
        <v>6.616916702652816</v>
      </c>
      <c r="C40" s="64">
        <f t="shared" si="1"/>
        <v>249888.32910196227</v>
      </c>
      <c r="D40" s="67">
        <f t="shared" si="2"/>
        <v>111.67089803772978</v>
      </c>
      <c r="H40" s="36">
        <f t="shared" si="3"/>
        <v>0.9995533164078491</v>
      </c>
    </row>
    <row r="41" spans="1:8" ht="12.75">
      <c r="A41" s="30">
        <f t="shared" si="4"/>
        <v>-66.5</v>
      </c>
      <c r="B41" s="59">
        <f t="shared" si="0"/>
        <v>7.008993666415336</v>
      </c>
      <c r="C41" s="64">
        <f t="shared" si="1"/>
        <v>249881.71218525962</v>
      </c>
      <c r="D41" s="67">
        <f t="shared" si="2"/>
        <v>118.2878147403826</v>
      </c>
      <c r="H41" s="36">
        <f t="shared" si="3"/>
        <v>0.9995268487410385</v>
      </c>
    </row>
    <row r="42" spans="1:8" ht="12.75">
      <c r="A42" s="30">
        <f t="shared" si="4"/>
        <v>-66</v>
      </c>
      <c r="B42" s="59">
        <f t="shared" si="0"/>
        <v>7.424302650964819</v>
      </c>
      <c r="C42" s="64">
        <f t="shared" si="1"/>
        <v>249874.7031915932</v>
      </c>
      <c r="D42" s="67">
        <f t="shared" si="2"/>
        <v>125.29680840679794</v>
      </c>
      <c r="H42" s="36">
        <f t="shared" si="3"/>
        <v>0.9994988127663728</v>
      </c>
    </row>
    <row r="43" spans="1:8" ht="12.75">
      <c r="A43" s="30">
        <f t="shared" si="4"/>
        <v>-65.5</v>
      </c>
      <c r="B43" s="59">
        <f t="shared" si="0"/>
        <v>7.86422023983323</v>
      </c>
      <c r="C43" s="64">
        <f t="shared" si="1"/>
        <v>249867.27888894224</v>
      </c>
      <c r="D43" s="67">
        <f t="shared" si="2"/>
        <v>132.72111105776276</v>
      </c>
      <c r="H43" s="36">
        <f t="shared" si="3"/>
        <v>0.999469115555769</v>
      </c>
    </row>
    <row r="44" spans="1:8" ht="12.75">
      <c r="A44" s="30">
        <f t="shared" si="4"/>
        <v>-65</v>
      </c>
      <c r="B44" s="59">
        <f t="shared" si="0"/>
        <v>8.330204584664898</v>
      </c>
      <c r="C44" s="64">
        <f t="shared" si="1"/>
        <v>249859.4146687024</v>
      </c>
      <c r="D44" s="67">
        <f t="shared" si="2"/>
        <v>140.58533129759599</v>
      </c>
      <c r="H44" s="36">
        <f t="shared" si="3"/>
        <v>0.9994376586748096</v>
      </c>
    </row>
    <row r="45" spans="1:8" ht="12.75">
      <c r="A45" s="30">
        <f t="shared" si="4"/>
        <v>-64.5</v>
      </c>
      <c r="B45" s="59">
        <f t="shared" si="0"/>
        <v>8.823800237791147</v>
      </c>
      <c r="C45" s="64">
        <f t="shared" si="1"/>
        <v>249851.08446411774</v>
      </c>
      <c r="D45" s="67">
        <f t="shared" si="2"/>
        <v>148.91553588226088</v>
      </c>
      <c r="H45" s="36">
        <f t="shared" si="3"/>
        <v>0.999404337856471</v>
      </c>
    </row>
    <row r="46" spans="1:8" ht="12.75">
      <c r="A46" s="30">
        <f t="shared" si="4"/>
        <v>-64</v>
      </c>
      <c r="B46" s="59">
        <f aca="true" t="shared" si="5" ref="B46:B77">+C46-C47</f>
        <v>9.346643272117944</v>
      </c>
      <c r="C46" s="64">
        <f aca="true" t="shared" si="6" ref="C46:C77">$C$11*$H46</f>
        <v>249842.26066387995</v>
      </c>
      <c r="D46" s="67">
        <f t="shared" si="2"/>
        <v>157.73933612005203</v>
      </c>
      <c r="H46" s="36">
        <f t="shared" si="3"/>
        <v>0.9993690426555198</v>
      </c>
    </row>
    <row r="47" spans="1:8" ht="12.75">
      <c r="A47" s="30">
        <f t="shared" si="4"/>
        <v>-63.5</v>
      </c>
      <c r="B47" s="59">
        <f t="shared" si="5"/>
        <v>9.900466703868005</v>
      </c>
      <c r="C47" s="64">
        <f t="shared" si="6"/>
        <v>249832.91402060783</v>
      </c>
      <c r="D47" s="67">
        <f t="shared" si="2"/>
        <v>167.08597939216997</v>
      </c>
      <c r="H47" s="36">
        <f t="shared" si="3"/>
        <v>0.9993316560824314</v>
      </c>
    </row>
    <row r="48" spans="1:8" ht="12.75">
      <c r="A48" s="30">
        <f t="shared" si="4"/>
        <v>-63</v>
      </c>
      <c r="B48" s="59">
        <f t="shared" si="5"/>
        <v>10.487106237065746</v>
      </c>
      <c r="C48" s="64">
        <f t="shared" si="6"/>
        <v>249823.01355390396</v>
      </c>
      <c r="D48" s="67">
        <f t="shared" si="2"/>
        <v>176.98644609603798</v>
      </c>
      <c r="H48" s="36">
        <f t="shared" si="3"/>
        <v>0.9992920542156158</v>
      </c>
    </row>
    <row r="49" spans="1:8" ht="12.75">
      <c r="A49" s="30">
        <f t="shared" si="4"/>
        <v>-62.5</v>
      </c>
      <c r="B49" s="59">
        <f t="shared" si="5"/>
        <v>11.108506347954972</v>
      </c>
      <c r="C49" s="64">
        <f t="shared" si="6"/>
        <v>249812.5264476669</v>
      </c>
      <c r="D49" s="67">
        <f t="shared" si="2"/>
        <v>187.47355233310373</v>
      </c>
      <c r="H49" s="36">
        <f t="shared" si="3"/>
        <v>0.9992501057906675</v>
      </c>
    </row>
    <row r="50" spans="1:8" ht="12.75">
      <c r="A50" s="30">
        <f t="shared" si="4"/>
        <v>-62</v>
      </c>
      <c r="B50" s="59">
        <f t="shared" si="5"/>
        <v>11.766726730245864</v>
      </c>
      <c r="C50" s="64">
        <f t="shared" si="6"/>
        <v>249801.41794131894</v>
      </c>
      <c r="D50" s="67">
        <f t="shared" si="2"/>
        <v>198.5820586810587</v>
      </c>
      <c r="H50" s="36">
        <f t="shared" si="3"/>
        <v>0.9992056717652757</v>
      </c>
    </row>
    <row r="51" spans="1:8" ht="12.75">
      <c r="A51" s="30">
        <f t="shared" si="4"/>
        <v>-61.5</v>
      </c>
      <c r="B51" s="59">
        <f t="shared" si="5"/>
        <v>12.463949122116901</v>
      </c>
      <c r="C51" s="64">
        <f t="shared" si="6"/>
        <v>249789.6512145887</v>
      </c>
      <c r="D51" s="67">
        <f t="shared" si="2"/>
        <v>210.34878541130456</v>
      </c>
      <c r="H51" s="36">
        <f t="shared" si="3"/>
        <v>0.9991586048583548</v>
      </c>
    </row>
    <row r="52" spans="1:8" ht="12.75">
      <c r="A52" s="30">
        <f t="shared" si="4"/>
        <v>-61</v>
      </c>
      <c r="B52" s="59">
        <f t="shared" si="5"/>
        <v>13.20248453808017</v>
      </c>
      <c r="C52" s="64">
        <f t="shared" si="6"/>
        <v>249777.18726546658</v>
      </c>
      <c r="D52" s="67">
        <f t="shared" si="2"/>
        <v>222.81273453342146</v>
      </c>
      <c r="H52" s="36">
        <f t="shared" si="3"/>
        <v>0.9991087490618663</v>
      </c>
    </row>
    <row r="53" spans="1:8" ht="12.75">
      <c r="A53" s="30">
        <f t="shared" si="4"/>
        <v>-60.5</v>
      </c>
      <c r="B53" s="59">
        <f t="shared" si="5"/>
        <v>13.984780928498367</v>
      </c>
      <c r="C53" s="64">
        <f t="shared" si="6"/>
        <v>249763.9847809285</v>
      </c>
      <c r="D53" s="67">
        <f t="shared" si="2"/>
        <v>236.01521907150163</v>
      </c>
      <c r="H53" s="36">
        <f t="shared" si="3"/>
        <v>0.999055939123714</v>
      </c>
    </row>
    <row r="54" spans="1:8" ht="12.75">
      <c r="A54" s="30">
        <f t="shared" si="4"/>
        <v>-60</v>
      </c>
      <c r="B54" s="59">
        <f t="shared" si="5"/>
        <v>14.813431294314796</v>
      </c>
      <c r="C54" s="64">
        <f t="shared" si="6"/>
        <v>249750</v>
      </c>
      <c r="D54" s="67">
        <f t="shared" si="2"/>
        <v>250</v>
      </c>
      <c r="H54" s="36">
        <f t="shared" si="3"/>
        <v>0.999</v>
      </c>
    </row>
    <row r="55" spans="1:8" ht="12.75">
      <c r="A55" s="30">
        <f t="shared" si="4"/>
        <v>-59.5</v>
      </c>
      <c r="B55" s="59">
        <f t="shared" si="5"/>
        <v>15.691182281181682</v>
      </c>
      <c r="C55" s="64">
        <f t="shared" si="6"/>
        <v>249735.18656870569</v>
      </c>
      <c r="D55" s="67">
        <f t="shared" si="2"/>
        <v>264.8134312943148</v>
      </c>
      <c r="H55" s="36">
        <f t="shared" si="3"/>
        <v>0.9989407462748228</v>
      </c>
    </row>
    <row r="56" spans="1:8" ht="12.75">
      <c r="A56" s="30">
        <f t="shared" si="4"/>
        <v>-59</v>
      </c>
      <c r="B56" s="59">
        <f t="shared" si="5"/>
        <v>16.620943283778615</v>
      </c>
      <c r="C56" s="64">
        <f t="shared" si="6"/>
        <v>249719.4953864245</v>
      </c>
      <c r="D56" s="67">
        <f t="shared" si="2"/>
        <v>280.5046135754965</v>
      </c>
      <c r="H56" s="36">
        <f t="shared" si="3"/>
        <v>0.9988779815456981</v>
      </c>
    </row>
    <row r="57" spans="1:8" ht="12.75">
      <c r="A57" s="30">
        <f t="shared" si="4"/>
        <v>-58.5</v>
      </c>
      <c r="B57" s="59">
        <f t="shared" si="5"/>
        <v>17.605796089279465</v>
      </c>
      <c r="C57" s="64">
        <f t="shared" si="6"/>
        <v>249702.87444314072</v>
      </c>
      <c r="D57" s="67">
        <f t="shared" si="2"/>
        <v>297.1255568592751</v>
      </c>
      <c r="H57" s="36">
        <f t="shared" si="3"/>
        <v>0.998811497772563</v>
      </c>
    </row>
    <row r="58" spans="1:8" ht="12.75">
      <c r="A58" s="30">
        <f t="shared" si="4"/>
        <v>-58</v>
      </c>
      <c r="B58" s="59">
        <f t="shared" si="5"/>
        <v>18.649005092273</v>
      </c>
      <c r="C58" s="64">
        <f t="shared" si="6"/>
        <v>249685.26864705145</v>
      </c>
      <c r="D58" s="67">
        <f t="shared" si="2"/>
        <v>314.73135294855456</v>
      </c>
      <c r="H58" s="36">
        <f t="shared" si="3"/>
        <v>0.9987410745882058</v>
      </c>
    </row>
    <row r="59" spans="1:8" ht="12.75">
      <c r="A59" s="30">
        <f t="shared" si="4"/>
        <v>-57.5</v>
      </c>
      <c r="B59" s="59">
        <f t="shared" si="5"/>
        <v>19.75402811486856</v>
      </c>
      <c r="C59" s="64">
        <f t="shared" si="6"/>
        <v>249666.61964195917</v>
      </c>
      <c r="D59" s="67">
        <f t="shared" si="2"/>
        <v>333.38035804082756</v>
      </c>
      <c r="H59" s="36">
        <f t="shared" si="3"/>
        <v>0.9986664785678366</v>
      </c>
    </row>
    <row r="60" spans="1:8" ht="12.75">
      <c r="A60" s="30">
        <f t="shared" si="4"/>
        <v>-57</v>
      </c>
      <c r="B60" s="59">
        <f t="shared" si="5"/>
        <v>20.92452786793001</v>
      </c>
      <c r="C60" s="64">
        <f t="shared" si="6"/>
        <v>249646.8656138443</v>
      </c>
      <c r="D60" s="67">
        <f t="shared" si="2"/>
        <v>353.1343861556961</v>
      </c>
      <c r="H60" s="36">
        <f t="shared" si="3"/>
        <v>0.9985874624553772</v>
      </c>
    </row>
    <row r="61" spans="1:8" ht="12.75">
      <c r="A61" s="30">
        <f t="shared" si="4"/>
        <v>-56.5</v>
      </c>
      <c r="B61" s="59">
        <f t="shared" si="5"/>
        <v>22.1643840916513</v>
      </c>
      <c r="C61" s="64">
        <f t="shared" si="6"/>
        <v>249625.94108597637</v>
      </c>
      <c r="D61" s="67">
        <f t="shared" si="2"/>
        <v>374.05891402362613</v>
      </c>
      <c r="H61" s="36">
        <f t="shared" si="3"/>
        <v>0.9985037643439055</v>
      </c>
    </row>
    <row r="62" spans="1:8" ht="12.75">
      <c r="A62" s="30">
        <f t="shared" si="4"/>
        <v>-56</v>
      </c>
      <c r="B62" s="59">
        <f t="shared" si="5"/>
        <v>23.477706415374996</v>
      </c>
      <c r="C62" s="64">
        <f t="shared" si="6"/>
        <v>249603.77670188472</v>
      </c>
      <c r="D62" s="67">
        <f t="shared" si="2"/>
        <v>396.22329811527743</v>
      </c>
      <c r="H62" s="36">
        <f t="shared" si="3"/>
        <v>0.9984151068075389</v>
      </c>
    </row>
    <row r="63" spans="1:8" ht="12.75">
      <c r="A63" s="30">
        <f t="shared" si="4"/>
        <v>-55.5</v>
      </c>
      <c r="B63" s="59">
        <f t="shared" si="5"/>
        <v>24.86884797908715</v>
      </c>
      <c r="C63" s="64">
        <f t="shared" si="6"/>
        <v>249580.29899546935</v>
      </c>
      <c r="D63" s="67">
        <f t="shared" si="2"/>
        <v>419.7010045306524</v>
      </c>
      <c r="H63" s="36">
        <f t="shared" si="3"/>
        <v>0.9983211959818774</v>
      </c>
    </row>
    <row r="64" spans="1:8" ht="12.75">
      <c r="A64" s="30">
        <f t="shared" si="4"/>
        <v>-55</v>
      </c>
      <c r="B64" s="59">
        <f t="shared" si="5"/>
        <v>26.34241986271809</v>
      </c>
      <c r="C64" s="64">
        <f t="shared" si="6"/>
        <v>249555.43014749026</v>
      </c>
      <c r="D64" s="67">
        <f t="shared" si="2"/>
        <v>444.5698525097396</v>
      </c>
      <c r="H64" s="36">
        <f t="shared" si="3"/>
        <v>0.9982217205899611</v>
      </c>
    </row>
    <row r="65" spans="1:8" ht="12.75">
      <c r="A65" s="30">
        <f t="shared" si="4"/>
        <v>-54.5</v>
      </c>
      <c r="B65" s="59">
        <f t="shared" si="5"/>
        <v>27.903306369757047</v>
      </c>
      <c r="C65" s="64">
        <f t="shared" si="6"/>
        <v>249529.08772762754</v>
      </c>
      <c r="D65" s="67">
        <f t="shared" si="2"/>
        <v>470.91227237245766</v>
      </c>
      <c r="H65" s="36">
        <f t="shared" si="3"/>
        <v>0.9981163509105102</v>
      </c>
    </row>
    <row r="66" spans="1:8" ht="12.75">
      <c r="A66" s="30">
        <f t="shared" si="4"/>
        <v>-54</v>
      </c>
      <c r="B66" s="59">
        <f t="shared" si="5"/>
        <v>29.55668121695635</v>
      </c>
      <c r="C66" s="64">
        <f t="shared" si="6"/>
        <v>249501.18442125779</v>
      </c>
      <c r="D66" s="67">
        <f t="shared" si="2"/>
        <v>498.8155787422147</v>
      </c>
      <c r="H66" s="36">
        <f t="shared" si="3"/>
        <v>0.9980047376850312</v>
      </c>
    </row>
    <row r="67" spans="1:8" ht="12.75">
      <c r="A67" s="30">
        <f t="shared" si="4"/>
        <v>-53.5</v>
      </c>
      <c r="B67" s="59">
        <f t="shared" si="5"/>
        <v>31.308024682919495</v>
      </c>
      <c r="C67" s="64">
        <f t="shared" si="6"/>
        <v>249471.62774004083</v>
      </c>
      <c r="D67" s="67">
        <f t="shared" si="2"/>
        <v>528.3722599591711</v>
      </c>
      <c r="H67" s="36">
        <f t="shared" si="3"/>
        <v>0.9978865109601633</v>
      </c>
    </row>
    <row r="68" spans="1:8" ht="12.75">
      <c r="A68" s="30">
        <f t="shared" si="4"/>
        <v>-53</v>
      </c>
      <c r="B68" s="59">
        <f t="shared" si="5"/>
        <v>33.16314177331515</v>
      </c>
      <c r="C68" s="64">
        <f t="shared" si="6"/>
        <v>249440.3197153579</v>
      </c>
      <c r="D68" s="67">
        <f t="shared" si="2"/>
        <v>559.6802846420906</v>
      </c>
      <c r="H68" s="36">
        <f t="shared" si="3"/>
        <v>0.9977612788614316</v>
      </c>
    </row>
    <row r="69" spans="1:8" ht="12.75">
      <c r="A69" s="30">
        <f t="shared" si="4"/>
        <v>-52.5</v>
      </c>
      <c r="B69" s="59">
        <f t="shared" si="5"/>
        <v>35.12818146197242</v>
      </c>
      <c r="C69" s="64">
        <f t="shared" si="6"/>
        <v>249407.1565735846</v>
      </c>
      <c r="D69" s="67">
        <f t="shared" si="2"/>
        <v>592.8434264154057</v>
      </c>
      <c r="H69" s="36">
        <f t="shared" si="3"/>
        <v>0.9976286262943383</v>
      </c>
    </row>
    <row r="70" spans="1:8" ht="12.75">
      <c r="A70" s="30">
        <f t="shared" si="4"/>
        <v>-52</v>
      </c>
      <c r="B70" s="59">
        <f t="shared" si="5"/>
        <v>37.20965707232244</v>
      </c>
      <c r="C70" s="64">
        <f t="shared" si="6"/>
        <v>249372.02839212262</v>
      </c>
      <c r="D70" s="67">
        <f t="shared" si="2"/>
        <v>627.9716078773781</v>
      </c>
      <c r="H70" s="36">
        <f t="shared" si="3"/>
        <v>0.9974881135684904</v>
      </c>
    </row>
    <row r="71" spans="1:8" ht="12.75">
      <c r="A71" s="30">
        <f t="shared" si="4"/>
        <v>-51.5</v>
      </c>
      <c r="B71" s="59">
        <f t="shared" si="5"/>
        <v>39.41446786641609</v>
      </c>
      <c r="C71" s="64">
        <f t="shared" si="6"/>
        <v>249334.8187350503</v>
      </c>
      <c r="D71" s="67">
        <f t="shared" si="2"/>
        <v>665.1812649497006</v>
      </c>
      <c r="H71" s="36">
        <f t="shared" si="3"/>
        <v>0.9973392749402012</v>
      </c>
    </row>
    <row r="72" spans="1:8" ht="12.75">
      <c r="A72" s="30">
        <f t="shared" si="4"/>
        <v>-51</v>
      </c>
      <c r="B72" s="59">
        <f t="shared" si="5"/>
        <v>41.74992191337515</v>
      </c>
      <c r="C72" s="64">
        <f t="shared" si="6"/>
        <v>249295.40426718388</v>
      </c>
      <c r="D72" s="67">
        <f t="shared" si="2"/>
        <v>704.5957328161167</v>
      </c>
      <c r="H72" s="36">
        <f t="shared" si="3"/>
        <v>0.9971816170687355</v>
      </c>
    </row>
    <row r="73" spans="1:8" ht="12.75">
      <c r="A73" s="30">
        <f t="shared" si="4"/>
        <v>-50.5</v>
      </c>
      <c r="B73" s="59">
        <f t="shared" si="5"/>
        <v>44.22376031259773</v>
      </c>
      <c r="C73" s="64">
        <f t="shared" si="6"/>
        <v>249253.6543452705</v>
      </c>
      <c r="D73" s="67">
        <f t="shared" si="2"/>
        <v>746.3456547294918</v>
      </c>
      <c r="H73" s="36">
        <f t="shared" si="3"/>
        <v>0.997014617381082</v>
      </c>
    </row>
    <row r="74" spans="1:8" ht="12.75">
      <c r="A74" s="30">
        <f t="shared" si="4"/>
        <v>-50</v>
      </c>
      <c r="B74" s="59">
        <f t="shared" si="5"/>
        <v>46.844182852481026</v>
      </c>
      <c r="C74" s="64">
        <f t="shared" si="6"/>
        <v>249209.4305849579</v>
      </c>
      <c r="D74" s="67">
        <f t="shared" si="2"/>
        <v>790.5694150420895</v>
      </c>
      <c r="H74" s="36">
        <f t="shared" si="3"/>
        <v>0.9968377223398316</v>
      </c>
    </row>
    <row r="75" spans="1:8" ht="12.75">
      <c r="A75" s="30">
        <f t="shared" si="4"/>
        <v>-49.5</v>
      </c>
      <c r="B75" s="59">
        <f t="shared" si="5"/>
        <v>49.61987518938258</v>
      </c>
      <c r="C75" s="64">
        <f t="shared" si="6"/>
        <v>249162.58640210543</v>
      </c>
      <c r="D75" s="67">
        <f t="shared" si="2"/>
        <v>837.4135978945706</v>
      </c>
      <c r="H75" s="36">
        <f t="shared" si="3"/>
        <v>0.9966503456084217</v>
      </c>
    </row>
    <row r="76" spans="1:8" ht="12.75">
      <c r="A76" s="30">
        <f t="shared" si="4"/>
        <v>-49</v>
      </c>
      <c r="B76" s="59">
        <f t="shared" si="5"/>
        <v>52.56003763715853</v>
      </c>
      <c r="C76" s="64">
        <f t="shared" si="6"/>
        <v>249112.96652691605</v>
      </c>
      <c r="D76" s="67">
        <f t="shared" si="2"/>
        <v>887.0334730839531</v>
      </c>
      <c r="H76" s="36">
        <f t="shared" si="3"/>
        <v>0.9964518661076642</v>
      </c>
    </row>
    <row r="77" spans="1:8" ht="12.75">
      <c r="A77" s="30">
        <f t="shared" si="4"/>
        <v>-48.5</v>
      </c>
      <c r="B77" s="59">
        <f t="shared" si="5"/>
        <v>55.67441566262278</v>
      </c>
      <c r="C77" s="64">
        <f t="shared" si="6"/>
        <v>249060.4064892789</v>
      </c>
      <c r="D77" s="67">
        <f t="shared" si="2"/>
        <v>939.5935107211117</v>
      </c>
      <c r="H77" s="36">
        <f t="shared" si="3"/>
        <v>0.9962416259571155</v>
      </c>
    </row>
    <row r="78" spans="1:8" ht="12.75">
      <c r="A78" s="30">
        <f t="shared" si="4"/>
        <v>-48</v>
      </c>
      <c r="B78" s="59">
        <f aca="true" t="shared" si="7" ref="B78:B109">+C78-C79</f>
        <v>58.97333218771382</v>
      </c>
      <c r="C78" s="64">
        <f aca="true" t="shared" si="8" ref="C78:C109">$C$11*$H78</f>
        <v>249004.73207361627</v>
      </c>
      <c r="D78" s="67">
        <f t="shared" si="2"/>
        <v>995.2679263837344</v>
      </c>
      <c r="H78" s="36">
        <f t="shared" si="3"/>
        <v>0.996018928294465</v>
      </c>
    </row>
    <row r="79" spans="1:8" ht="12.75">
      <c r="A79" s="30">
        <f t="shared" si="4"/>
        <v>-47.5</v>
      </c>
      <c r="B79" s="59">
        <f t="shared" si="7"/>
        <v>62.467721805965994</v>
      </c>
      <c r="C79" s="64">
        <f t="shared" si="8"/>
        <v>248945.75874142855</v>
      </c>
      <c r="D79" s="67">
        <f aca="true" t="shared" si="9" ref="D79:D142">+$C$11-C79</f>
        <v>1054.2412585714483</v>
      </c>
      <c r="H79" s="36">
        <f aca="true" t="shared" si="10" ref="H79:H142">1-(1/EXP(-A79/20*LN(10)))</f>
        <v>0.9957830349657142</v>
      </c>
    </row>
    <row r="80" spans="1:8" ht="12.75">
      <c r="A80" s="30">
        <f aca="true" t="shared" si="11" ref="A80:A143">+A79+0.5</f>
        <v>-47</v>
      </c>
      <c r="B80" s="59">
        <f t="shared" si="7"/>
        <v>66.16916702629533</v>
      </c>
      <c r="C80" s="64">
        <f t="shared" si="8"/>
        <v>248883.2910196226</v>
      </c>
      <c r="D80" s="67">
        <f t="shared" si="9"/>
        <v>1116.7089803774143</v>
      </c>
      <c r="H80" s="36">
        <f t="shared" si="10"/>
        <v>0.9955331640784904</v>
      </c>
    </row>
    <row r="81" spans="1:8" ht="12.75">
      <c r="A81" s="30">
        <f t="shared" si="11"/>
        <v>-46.5</v>
      </c>
      <c r="B81" s="59">
        <f t="shared" si="7"/>
        <v>70.0899366644735</v>
      </c>
      <c r="C81" s="64">
        <f t="shared" si="8"/>
        <v>248817.1218525963</v>
      </c>
      <c r="D81" s="67">
        <f t="shared" si="9"/>
        <v>1182.8781474037096</v>
      </c>
      <c r="H81" s="36">
        <f t="shared" si="10"/>
        <v>0.9952684874103852</v>
      </c>
    </row>
    <row r="82" spans="1:8" ht="12.75">
      <c r="A82" s="30">
        <f t="shared" si="11"/>
        <v>-46</v>
      </c>
      <c r="B82" s="59">
        <f t="shared" si="7"/>
        <v>74.24302650926984</v>
      </c>
      <c r="C82" s="64">
        <f t="shared" si="8"/>
        <v>248747.03191593182</v>
      </c>
      <c r="D82" s="67">
        <f t="shared" si="9"/>
        <v>1252.968084068183</v>
      </c>
      <c r="H82" s="36">
        <f t="shared" si="10"/>
        <v>0.9949881276637272</v>
      </c>
    </row>
    <row r="83" spans="1:8" ht="12.75">
      <c r="A83" s="30">
        <f t="shared" si="11"/>
        <v>-45.5</v>
      </c>
      <c r="B83" s="59">
        <f t="shared" si="7"/>
        <v>78.64220239841961</v>
      </c>
      <c r="C83" s="64">
        <f t="shared" si="8"/>
        <v>248672.78888942255</v>
      </c>
      <c r="D83" s="67">
        <f t="shared" si="9"/>
        <v>1327.211110577453</v>
      </c>
      <c r="H83" s="36">
        <f t="shared" si="10"/>
        <v>0.9946911555576902</v>
      </c>
    </row>
    <row r="84" spans="1:8" ht="12.75">
      <c r="A84" s="30">
        <f t="shared" si="11"/>
        <v>-45</v>
      </c>
      <c r="B84" s="59">
        <f t="shared" si="7"/>
        <v>83.30204584664898</v>
      </c>
      <c r="C84" s="64">
        <f t="shared" si="8"/>
        <v>248594.14668702413</v>
      </c>
      <c r="D84" s="67">
        <f t="shared" si="9"/>
        <v>1405.8533129758725</v>
      </c>
      <c r="H84" s="36">
        <f t="shared" si="10"/>
        <v>0.9943765867480965</v>
      </c>
    </row>
    <row r="85" spans="1:8" ht="12.75">
      <c r="A85" s="30">
        <f t="shared" si="11"/>
        <v>-44.5</v>
      </c>
      <c r="B85" s="59">
        <f t="shared" si="7"/>
        <v>88.23800237794057</v>
      </c>
      <c r="C85" s="64">
        <f t="shared" si="8"/>
        <v>248510.84464117748</v>
      </c>
      <c r="D85" s="67">
        <f t="shared" si="9"/>
        <v>1489.1553588225215</v>
      </c>
      <c r="H85" s="36">
        <f t="shared" si="10"/>
        <v>0.9940433785647099</v>
      </c>
    </row>
    <row r="86" spans="1:8" ht="12.75">
      <c r="A86" s="30">
        <f t="shared" si="11"/>
        <v>-44</v>
      </c>
      <c r="B86" s="59">
        <f t="shared" si="7"/>
        <v>93.46643272106303</v>
      </c>
      <c r="C86" s="64">
        <f t="shared" si="8"/>
        <v>248422.60663879954</v>
      </c>
      <c r="D86" s="67">
        <f t="shared" si="9"/>
        <v>1577.393361200462</v>
      </c>
      <c r="H86" s="36">
        <f t="shared" si="10"/>
        <v>0.9936904265551981</v>
      </c>
    </row>
    <row r="87" spans="1:8" ht="12.75">
      <c r="A87" s="30">
        <f t="shared" si="11"/>
        <v>-43.5</v>
      </c>
      <c r="B87" s="59">
        <f t="shared" si="7"/>
        <v>99.00466703879647</v>
      </c>
      <c r="C87" s="64">
        <f t="shared" si="8"/>
        <v>248329.14020607847</v>
      </c>
      <c r="D87" s="67">
        <f t="shared" si="9"/>
        <v>1670.8597939215251</v>
      </c>
      <c r="H87" s="36">
        <f t="shared" si="10"/>
        <v>0.9933165608243139</v>
      </c>
    </row>
    <row r="88" spans="1:8" ht="12.75">
      <c r="A88" s="30">
        <f t="shared" si="11"/>
        <v>-43</v>
      </c>
      <c r="B88" s="59">
        <f t="shared" si="7"/>
        <v>104.87106237083208</v>
      </c>
      <c r="C88" s="64">
        <f t="shared" si="8"/>
        <v>248230.13553903968</v>
      </c>
      <c r="D88" s="67">
        <f t="shared" si="9"/>
        <v>1769.8644609603216</v>
      </c>
      <c r="H88" s="36">
        <f t="shared" si="10"/>
        <v>0.9929205421561587</v>
      </c>
    </row>
    <row r="89" spans="1:8" ht="12.75">
      <c r="A89" s="30">
        <f t="shared" si="11"/>
        <v>-42.5</v>
      </c>
      <c r="B89" s="59">
        <f t="shared" si="7"/>
        <v>111.08506347954972</v>
      </c>
      <c r="C89" s="64">
        <f t="shared" si="8"/>
        <v>248125.26447666885</v>
      </c>
      <c r="D89" s="67">
        <f t="shared" si="9"/>
        <v>1874.7355233311537</v>
      </c>
      <c r="H89" s="36">
        <f t="shared" si="10"/>
        <v>0.9925010579066754</v>
      </c>
    </row>
    <row r="90" spans="1:8" ht="12.75">
      <c r="A90" s="30">
        <f t="shared" si="11"/>
        <v>-42</v>
      </c>
      <c r="B90" s="59">
        <f t="shared" si="7"/>
        <v>117.66726730228402</v>
      </c>
      <c r="C90" s="64">
        <f t="shared" si="8"/>
        <v>248014.1794131893</v>
      </c>
      <c r="D90" s="67">
        <f t="shared" si="9"/>
        <v>1985.8205868107034</v>
      </c>
      <c r="H90" s="36">
        <f t="shared" si="10"/>
        <v>0.9920567176527572</v>
      </c>
    </row>
    <row r="91" spans="1:8" ht="12.75">
      <c r="A91" s="30">
        <f t="shared" si="11"/>
        <v>-41.5</v>
      </c>
      <c r="B91" s="59">
        <f t="shared" si="7"/>
        <v>124.63949122137274</v>
      </c>
      <c r="C91" s="64">
        <f t="shared" si="8"/>
        <v>247896.512145887</v>
      </c>
      <c r="D91" s="67">
        <f t="shared" si="9"/>
        <v>2103.4878541129874</v>
      </c>
      <c r="H91" s="36">
        <f t="shared" si="10"/>
        <v>0.991586048583548</v>
      </c>
    </row>
    <row r="92" spans="1:8" ht="12.75">
      <c r="A92" s="30">
        <f t="shared" si="11"/>
        <v>-41</v>
      </c>
      <c r="B92" s="59">
        <f t="shared" si="7"/>
        <v>132.02484538045246</v>
      </c>
      <c r="C92" s="64">
        <f t="shared" si="8"/>
        <v>247771.87265466564</v>
      </c>
      <c r="D92" s="67">
        <f t="shared" si="9"/>
        <v>2228.12734533436</v>
      </c>
      <c r="H92" s="36">
        <f t="shared" si="10"/>
        <v>0.9910874906186625</v>
      </c>
    </row>
    <row r="93" spans="1:8" ht="12.75">
      <c r="A93" s="30">
        <f t="shared" si="11"/>
        <v>-40.5</v>
      </c>
      <c r="B93" s="59">
        <f t="shared" si="7"/>
        <v>139.8478092851874</v>
      </c>
      <c r="C93" s="64">
        <f t="shared" si="8"/>
        <v>247639.8478092852</v>
      </c>
      <c r="D93" s="67">
        <f t="shared" si="9"/>
        <v>2360.1521907148126</v>
      </c>
      <c r="H93" s="36">
        <f t="shared" si="10"/>
        <v>0.9905593912371408</v>
      </c>
    </row>
    <row r="94" spans="1:8" ht="12.75">
      <c r="A94" s="30">
        <f t="shared" si="11"/>
        <v>-40</v>
      </c>
      <c r="B94" s="59">
        <f t="shared" si="7"/>
        <v>148.13431294323527</v>
      </c>
      <c r="C94" s="64">
        <f t="shared" si="8"/>
        <v>247500</v>
      </c>
      <c r="D94" s="67">
        <f t="shared" si="9"/>
        <v>2500</v>
      </c>
      <c r="H94" s="36">
        <f t="shared" si="10"/>
        <v>0.99</v>
      </c>
    </row>
    <row r="95" spans="1:8" ht="12.75">
      <c r="A95" s="30">
        <f t="shared" si="11"/>
        <v>-39.5</v>
      </c>
      <c r="B95" s="59">
        <f t="shared" si="7"/>
        <v>156.9118228116713</v>
      </c>
      <c r="C95" s="64">
        <f t="shared" si="8"/>
        <v>247351.86568705676</v>
      </c>
      <c r="D95" s="67">
        <f t="shared" si="9"/>
        <v>2648.1343129432353</v>
      </c>
      <c r="H95" s="36">
        <f t="shared" si="10"/>
        <v>0.9894074627482271</v>
      </c>
    </row>
    <row r="96" spans="1:8" ht="12.75">
      <c r="A96" s="30">
        <f t="shared" si="11"/>
        <v>-39</v>
      </c>
      <c r="B96" s="59">
        <f t="shared" si="7"/>
        <v>166.20943283764063</v>
      </c>
      <c r="C96" s="64">
        <f t="shared" si="8"/>
        <v>247194.9538642451</v>
      </c>
      <c r="D96" s="67">
        <f t="shared" si="9"/>
        <v>2805.0461357549066</v>
      </c>
      <c r="H96" s="36">
        <f t="shared" si="10"/>
        <v>0.9887798154569803</v>
      </c>
    </row>
    <row r="97" spans="1:8" ht="12.75">
      <c r="A97" s="30">
        <f t="shared" si="11"/>
        <v>-38.5</v>
      </c>
      <c r="B97" s="59">
        <f t="shared" si="7"/>
        <v>176.05796089285286</v>
      </c>
      <c r="C97" s="64">
        <f t="shared" si="8"/>
        <v>247028.74443140745</v>
      </c>
      <c r="D97" s="67">
        <f t="shared" si="9"/>
        <v>2971.255568592547</v>
      </c>
      <c r="H97" s="36">
        <f t="shared" si="10"/>
        <v>0.9881149777256298</v>
      </c>
    </row>
    <row r="98" spans="1:8" ht="12.75">
      <c r="A98" s="30">
        <f t="shared" si="11"/>
        <v>-38</v>
      </c>
      <c r="B98" s="59">
        <f t="shared" si="7"/>
        <v>186.49005092290463</v>
      </c>
      <c r="C98" s="64">
        <f t="shared" si="8"/>
        <v>246852.6864705146</v>
      </c>
      <c r="D98" s="67">
        <f t="shared" si="9"/>
        <v>3147.3135294854</v>
      </c>
      <c r="H98" s="36">
        <f t="shared" si="10"/>
        <v>0.9874107458820583</v>
      </c>
    </row>
    <row r="99" spans="1:8" ht="12.75">
      <c r="A99" s="30">
        <f t="shared" si="11"/>
        <v>-37.5</v>
      </c>
      <c r="B99" s="59">
        <f t="shared" si="7"/>
        <v>197.5402811485692</v>
      </c>
      <c r="C99" s="64">
        <f t="shared" si="8"/>
        <v>246666.1964195917</v>
      </c>
      <c r="D99" s="67">
        <f t="shared" si="9"/>
        <v>3333.8035804083047</v>
      </c>
      <c r="H99" s="36">
        <f t="shared" si="10"/>
        <v>0.9866647856783668</v>
      </c>
    </row>
    <row r="100" spans="1:8" ht="12.75">
      <c r="A100" s="30">
        <f t="shared" si="11"/>
        <v>-37</v>
      </c>
      <c r="B100" s="59">
        <f t="shared" si="7"/>
        <v>209.2452786792128</v>
      </c>
      <c r="C100" s="64">
        <f t="shared" si="8"/>
        <v>246468.65613844313</v>
      </c>
      <c r="D100" s="67">
        <f t="shared" si="9"/>
        <v>3531.343861556874</v>
      </c>
      <c r="H100" s="36">
        <f t="shared" si="10"/>
        <v>0.9858746245537725</v>
      </c>
    </row>
    <row r="101" spans="1:8" ht="12.75">
      <c r="A101" s="30">
        <f t="shared" si="11"/>
        <v>-36.5</v>
      </c>
      <c r="B101" s="59">
        <f t="shared" si="7"/>
        <v>221.64384091668762</v>
      </c>
      <c r="C101" s="64">
        <f t="shared" si="8"/>
        <v>246259.4108597639</v>
      </c>
      <c r="D101" s="67">
        <f t="shared" si="9"/>
        <v>3740.5891402360867</v>
      </c>
      <c r="H101" s="36">
        <f t="shared" si="10"/>
        <v>0.9850376434390556</v>
      </c>
    </row>
    <row r="102" spans="1:8" ht="12.75">
      <c r="A102" s="30">
        <f t="shared" si="11"/>
        <v>-36</v>
      </c>
      <c r="B102" s="59">
        <f t="shared" si="7"/>
        <v>234.77706415363355</v>
      </c>
      <c r="C102" s="64">
        <f t="shared" si="8"/>
        <v>246037.76701884723</v>
      </c>
      <c r="D102" s="67">
        <f t="shared" si="9"/>
        <v>3962.2329811527743</v>
      </c>
      <c r="H102" s="36">
        <f t="shared" si="10"/>
        <v>0.9841510680753889</v>
      </c>
    </row>
    <row r="103" spans="1:8" ht="12.75">
      <c r="A103" s="30">
        <f t="shared" si="11"/>
        <v>-35.5</v>
      </c>
      <c r="B103" s="59">
        <f t="shared" si="7"/>
        <v>248.6884797909006</v>
      </c>
      <c r="C103" s="64">
        <f t="shared" si="8"/>
        <v>245802.9899546936</v>
      </c>
      <c r="D103" s="67">
        <f t="shared" si="9"/>
        <v>4197.010045306408</v>
      </c>
      <c r="H103" s="36">
        <f t="shared" si="10"/>
        <v>0.9832119598187744</v>
      </c>
    </row>
    <row r="104" spans="1:8" ht="12.75">
      <c r="A104" s="30">
        <f t="shared" si="11"/>
        <v>-35</v>
      </c>
      <c r="B104" s="59">
        <f t="shared" si="7"/>
        <v>263.42419862721</v>
      </c>
      <c r="C104" s="64">
        <f t="shared" si="8"/>
        <v>245554.3014749027</v>
      </c>
      <c r="D104" s="67">
        <f t="shared" si="9"/>
        <v>4445.698525097308</v>
      </c>
      <c r="H104" s="36">
        <f t="shared" si="10"/>
        <v>0.9822172058996108</v>
      </c>
    </row>
    <row r="105" spans="1:8" ht="12.75">
      <c r="A105" s="30">
        <f t="shared" si="11"/>
        <v>-34.5</v>
      </c>
      <c r="B105" s="59">
        <f t="shared" si="7"/>
        <v>279.0330636976869</v>
      </c>
      <c r="C105" s="64">
        <f t="shared" si="8"/>
        <v>245290.87727627548</v>
      </c>
      <c r="D105" s="67">
        <f t="shared" si="9"/>
        <v>4709.122723724518</v>
      </c>
      <c r="H105" s="36">
        <f t="shared" si="10"/>
        <v>0.981163509105102</v>
      </c>
    </row>
    <row r="106" spans="1:8" ht="12.75">
      <c r="A106" s="30">
        <f t="shared" si="11"/>
        <v>-34</v>
      </c>
      <c r="B106" s="59">
        <f t="shared" si="7"/>
        <v>295.566812169418</v>
      </c>
      <c r="C106" s="64">
        <f t="shared" si="8"/>
        <v>245011.8442125778</v>
      </c>
      <c r="D106" s="67">
        <f t="shared" si="9"/>
        <v>4988.155787422205</v>
      </c>
      <c r="H106" s="36">
        <f t="shared" si="10"/>
        <v>0.9800473768503112</v>
      </c>
    </row>
    <row r="107" spans="1:8" ht="12.75">
      <c r="A107" s="30">
        <f t="shared" si="11"/>
        <v>-33.5</v>
      </c>
      <c r="B107" s="59">
        <f t="shared" si="7"/>
        <v>313.08024682922405</v>
      </c>
      <c r="C107" s="64">
        <f t="shared" si="8"/>
        <v>244716.27740040838</v>
      </c>
      <c r="D107" s="67">
        <f t="shared" si="9"/>
        <v>5283.722599591623</v>
      </c>
      <c r="H107" s="36">
        <f t="shared" si="10"/>
        <v>0.9788651096016335</v>
      </c>
    </row>
    <row r="108" spans="1:8" ht="12.75">
      <c r="A108" s="30">
        <f t="shared" si="11"/>
        <v>-33</v>
      </c>
      <c r="B108" s="59">
        <f t="shared" si="7"/>
        <v>331.6314177332679</v>
      </c>
      <c r="C108" s="64">
        <f t="shared" si="8"/>
        <v>244403.19715357915</v>
      </c>
      <c r="D108" s="67">
        <f t="shared" si="9"/>
        <v>5596.802846420847</v>
      </c>
      <c r="H108" s="36">
        <f t="shared" si="10"/>
        <v>0.9776127886143167</v>
      </c>
    </row>
    <row r="109" spans="1:8" ht="12.75">
      <c r="A109" s="30">
        <f t="shared" si="11"/>
        <v>-32.5</v>
      </c>
      <c r="B109" s="59">
        <f t="shared" si="7"/>
        <v>351.2818146198406</v>
      </c>
      <c r="C109" s="64">
        <f t="shared" si="8"/>
        <v>244071.56573584588</v>
      </c>
      <c r="D109" s="67">
        <f t="shared" si="9"/>
        <v>5928.434264154115</v>
      </c>
      <c r="H109" s="36">
        <f t="shared" si="10"/>
        <v>0.9762862629433835</v>
      </c>
    </row>
    <row r="110" spans="1:8" ht="12.75">
      <c r="A110" s="30">
        <f t="shared" si="11"/>
        <v>-32</v>
      </c>
      <c r="B110" s="59">
        <f aca="true" t="shared" si="12" ref="B110:B141">+C110-C111</f>
        <v>372.0965707230498</v>
      </c>
      <c r="C110" s="64">
        <f aca="true" t="shared" si="13" ref="C110:C141">$C$11*$H110</f>
        <v>243720.28392122604</v>
      </c>
      <c r="D110" s="67">
        <f t="shared" si="9"/>
        <v>6279.716078773956</v>
      </c>
      <c r="H110" s="36">
        <f t="shared" si="10"/>
        <v>0.9748811356849042</v>
      </c>
    </row>
    <row r="111" spans="1:8" ht="12.75">
      <c r="A111" s="30">
        <f t="shared" si="11"/>
        <v>-31.5</v>
      </c>
      <c r="B111" s="59">
        <f t="shared" si="12"/>
        <v>394.1446786641318</v>
      </c>
      <c r="C111" s="64">
        <f t="shared" si="13"/>
        <v>243348.187350503</v>
      </c>
      <c r="D111" s="67">
        <f t="shared" si="9"/>
        <v>6651.812649497006</v>
      </c>
      <c r="H111" s="36">
        <f t="shared" si="10"/>
        <v>0.9733927494020119</v>
      </c>
    </row>
    <row r="112" spans="1:8" ht="12.75">
      <c r="A112" s="30">
        <f t="shared" si="11"/>
        <v>-31</v>
      </c>
      <c r="B112" s="59">
        <f t="shared" si="12"/>
        <v>417.49921913378057</v>
      </c>
      <c r="C112" s="64">
        <f t="shared" si="13"/>
        <v>242954.04267183886</v>
      </c>
      <c r="D112" s="67">
        <f t="shared" si="9"/>
        <v>7045.957328161137</v>
      </c>
      <c r="H112" s="36">
        <f t="shared" si="10"/>
        <v>0.9718161706873555</v>
      </c>
    </row>
    <row r="113" spans="1:8" ht="12.75">
      <c r="A113" s="30">
        <f t="shared" si="11"/>
        <v>-30.5</v>
      </c>
      <c r="B113" s="59">
        <f t="shared" si="12"/>
        <v>442.23760312603554</v>
      </c>
      <c r="C113" s="64">
        <f t="shared" si="13"/>
        <v>242536.54345270508</v>
      </c>
      <c r="D113" s="67">
        <f t="shared" si="9"/>
        <v>7463.456547294918</v>
      </c>
      <c r="H113" s="36">
        <f t="shared" si="10"/>
        <v>0.9701461738108204</v>
      </c>
    </row>
    <row r="114" spans="1:8" ht="12.75">
      <c r="A114" s="30">
        <f t="shared" si="11"/>
        <v>-30</v>
      </c>
      <c r="B114" s="59">
        <f t="shared" si="12"/>
        <v>468.44182852472295</v>
      </c>
      <c r="C114" s="64">
        <f t="shared" si="13"/>
        <v>242094.30584957905</v>
      </c>
      <c r="D114" s="67">
        <f t="shared" si="9"/>
        <v>7905.6941504209535</v>
      </c>
      <c r="H114" s="36">
        <f t="shared" si="10"/>
        <v>0.9683772233983162</v>
      </c>
    </row>
    <row r="115" spans="1:8" ht="12.75">
      <c r="A115" s="30">
        <f t="shared" si="11"/>
        <v>-29.5</v>
      </c>
      <c r="B115" s="59">
        <f t="shared" si="12"/>
        <v>496.1987518936803</v>
      </c>
      <c r="C115" s="64">
        <f t="shared" si="13"/>
        <v>241625.86402105432</v>
      </c>
      <c r="D115" s="67">
        <f t="shared" si="9"/>
        <v>8374.135978945676</v>
      </c>
      <c r="H115" s="36">
        <f t="shared" si="10"/>
        <v>0.9665034560842173</v>
      </c>
    </row>
    <row r="116" spans="1:8" ht="12.75">
      <c r="A116" s="30">
        <f t="shared" si="11"/>
        <v>-29</v>
      </c>
      <c r="B116" s="59">
        <f t="shared" si="12"/>
        <v>525.6003763717308</v>
      </c>
      <c r="C116" s="64">
        <f t="shared" si="13"/>
        <v>241129.66526916064</v>
      </c>
      <c r="D116" s="67">
        <f t="shared" si="9"/>
        <v>8870.334730839357</v>
      </c>
      <c r="H116" s="36">
        <f t="shared" si="10"/>
        <v>0.9645186610766425</v>
      </c>
    </row>
    <row r="117" spans="1:8" ht="12.75">
      <c r="A117" s="30">
        <f t="shared" si="11"/>
        <v>-28.5</v>
      </c>
      <c r="B117" s="59">
        <f t="shared" si="12"/>
        <v>556.7441566263442</v>
      </c>
      <c r="C117" s="64">
        <f t="shared" si="13"/>
        <v>240604.0648927889</v>
      </c>
      <c r="D117" s="67">
        <f t="shared" si="9"/>
        <v>9395.935107211088</v>
      </c>
      <c r="H117" s="36">
        <f t="shared" si="10"/>
        <v>0.9624162595711556</v>
      </c>
    </row>
    <row r="118" spans="1:8" ht="12.75">
      <c r="A118" s="30">
        <f t="shared" si="11"/>
        <v>-28</v>
      </c>
      <c r="B118" s="59">
        <f t="shared" si="12"/>
        <v>589.7333218771382</v>
      </c>
      <c r="C118" s="64">
        <f t="shared" si="13"/>
        <v>240047.32073616257</v>
      </c>
      <c r="D118" s="67">
        <f t="shared" si="9"/>
        <v>9952.679263837432</v>
      </c>
      <c r="H118" s="36">
        <f t="shared" si="10"/>
        <v>0.9601892829446502</v>
      </c>
    </row>
    <row r="119" spans="1:8" ht="12.75">
      <c r="A119" s="30">
        <f t="shared" si="11"/>
        <v>-27.5</v>
      </c>
      <c r="B119" s="59">
        <f t="shared" si="12"/>
        <v>624.6772180594853</v>
      </c>
      <c r="C119" s="64">
        <f t="shared" si="13"/>
        <v>239457.58741428543</v>
      </c>
      <c r="D119" s="67">
        <f t="shared" si="9"/>
        <v>10542.41258571457</v>
      </c>
      <c r="H119" s="36">
        <f t="shared" si="10"/>
        <v>0.9578303496571418</v>
      </c>
    </row>
    <row r="120" spans="1:8" ht="12.75">
      <c r="A120" s="30">
        <f t="shared" si="11"/>
        <v>-27</v>
      </c>
      <c r="B120" s="59">
        <f t="shared" si="12"/>
        <v>661.6916702629533</v>
      </c>
      <c r="C120" s="64">
        <f t="shared" si="13"/>
        <v>238832.91019622594</v>
      </c>
      <c r="D120" s="67">
        <f t="shared" si="9"/>
        <v>11167.089803774055</v>
      </c>
      <c r="H120" s="36">
        <f t="shared" si="10"/>
        <v>0.9553316407849037</v>
      </c>
    </row>
    <row r="121" spans="1:8" ht="12.75">
      <c r="A121" s="30">
        <f t="shared" si="11"/>
        <v>-26.5</v>
      </c>
      <c r="B121" s="59">
        <f t="shared" si="12"/>
        <v>700.8993666447932</v>
      </c>
      <c r="C121" s="64">
        <f t="shared" si="13"/>
        <v>238171.218525963</v>
      </c>
      <c r="D121" s="67">
        <f t="shared" si="9"/>
        <v>11828.781474037009</v>
      </c>
      <c r="H121" s="36">
        <f t="shared" si="10"/>
        <v>0.9526848741038519</v>
      </c>
    </row>
    <row r="122" spans="1:8" ht="12.75">
      <c r="A122" s="30">
        <f t="shared" si="11"/>
        <v>-26</v>
      </c>
      <c r="B122" s="59">
        <f t="shared" si="12"/>
        <v>742.4302650929021</v>
      </c>
      <c r="C122" s="64">
        <f t="shared" si="13"/>
        <v>237470.3191593182</v>
      </c>
      <c r="D122" s="67">
        <f t="shared" si="9"/>
        <v>12529.680840681802</v>
      </c>
      <c r="H122" s="36">
        <f t="shared" si="10"/>
        <v>0.9498812766372728</v>
      </c>
    </row>
    <row r="123" spans="1:8" ht="12.75">
      <c r="A123" s="30">
        <f t="shared" si="11"/>
        <v>-25.5</v>
      </c>
      <c r="B123" s="59">
        <f t="shared" si="12"/>
        <v>786.4220239840215</v>
      </c>
      <c r="C123" s="64">
        <f t="shared" si="13"/>
        <v>236727.8888942253</v>
      </c>
      <c r="D123" s="67">
        <f t="shared" si="9"/>
        <v>13272.111105774704</v>
      </c>
      <c r="H123" s="36">
        <f t="shared" si="10"/>
        <v>0.9469115555769012</v>
      </c>
    </row>
    <row r="124" spans="1:8" ht="12.75">
      <c r="A124" s="30">
        <f t="shared" si="11"/>
        <v>-25</v>
      </c>
      <c r="B124" s="59">
        <f t="shared" si="12"/>
        <v>833.0204584665189</v>
      </c>
      <c r="C124" s="64">
        <f t="shared" si="13"/>
        <v>235941.46687024127</v>
      </c>
      <c r="D124" s="67">
        <f t="shared" si="9"/>
        <v>14058.533129758725</v>
      </c>
      <c r="H124" s="36">
        <f t="shared" si="10"/>
        <v>0.9437658674809651</v>
      </c>
    </row>
    <row r="125" spans="1:8" ht="12.75">
      <c r="A125" s="30">
        <f t="shared" si="11"/>
        <v>-24.5</v>
      </c>
      <c r="B125" s="59">
        <f t="shared" si="12"/>
        <v>882.3800237795804</v>
      </c>
      <c r="C125" s="64">
        <f t="shared" si="13"/>
        <v>235108.44641177476</v>
      </c>
      <c r="D125" s="67">
        <f t="shared" si="9"/>
        <v>14891.553588225244</v>
      </c>
      <c r="H125" s="36">
        <f t="shared" si="10"/>
        <v>0.940433785647099</v>
      </c>
    </row>
    <row r="126" spans="1:8" ht="12.75">
      <c r="A126" s="30">
        <f t="shared" si="11"/>
        <v>-24</v>
      </c>
      <c r="B126" s="59">
        <f t="shared" si="12"/>
        <v>934.664327210543</v>
      </c>
      <c r="C126" s="64">
        <f t="shared" si="13"/>
        <v>234226.06638799518</v>
      </c>
      <c r="D126" s="67">
        <f t="shared" si="9"/>
        <v>15773.933612004825</v>
      </c>
      <c r="H126" s="36">
        <f t="shared" si="10"/>
        <v>0.9369042655519807</v>
      </c>
    </row>
    <row r="127" spans="1:8" ht="12.75">
      <c r="A127" s="30">
        <f t="shared" si="11"/>
        <v>-23.5</v>
      </c>
      <c r="B127" s="59">
        <f t="shared" si="12"/>
        <v>990.0466703880811</v>
      </c>
      <c r="C127" s="64">
        <f t="shared" si="13"/>
        <v>233291.40206078463</v>
      </c>
      <c r="D127" s="67">
        <f t="shared" si="9"/>
        <v>16708.597939215368</v>
      </c>
      <c r="H127" s="36">
        <f t="shared" si="10"/>
        <v>0.9331656082431385</v>
      </c>
    </row>
    <row r="128" spans="1:8" ht="12.75">
      <c r="A128" s="30">
        <f t="shared" si="11"/>
        <v>-23</v>
      </c>
      <c r="B128" s="59">
        <f t="shared" si="12"/>
        <v>1048.7106237079424</v>
      </c>
      <c r="C128" s="64">
        <f t="shared" si="13"/>
        <v>232301.35539039655</v>
      </c>
      <c r="D128" s="67">
        <f t="shared" si="9"/>
        <v>17698.64460960345</v>
      </c>
      <c r="H128" s="36">
        <f t="shared" si="10"/>
        <v>0.9292054215615863</v>
      </c>
    </row>
    <row r="129" spans="1:8" ht="12.75">
      <c r="A129" s="30">
        <f t="shared" si="11"/>
        <v>-22.5</v>
      </c>
      <c r="B129" s="59">
        <f t="shared" si="12"/>
        <v>1110.8506347956427</v>
      </c>
      <c r="C129" s="64">
        <f t="shared" si="13"/>
        <v>231252.6447666886</v>
      </c>
      <c r="D129" s="67">
        <f t="shared" si="9"/>
        <v>18747.35523331139</v>
      </c>
      <c r="H129" s="36">
        <f t="shared" si="10"/>
        <v>0.9250105790667544</v>
      </c>
    </row>
    <row r="130" spans="1:8" ht="12.75">
      <c r="A130" s="30">
        <f t="shared" si="11"/>
        <v>-22</v>
      </c>
      <c r="B130" s="59">
        <f t="shared" si="12"/>
        <v>1176.6726730228402</v>
      </c>
      <c r="C130" s="64">
        <f t="shared" si="13"/>
        <v>230141.79413189297</v>
      </c>
      <c r="D130" s="67">
        <f t="shared" si="9"/>
        <v>19858.205868107034</v>
      </c>
      <c r="H130" s="36">
        <f t="shared" si="10"/>
        <v>0.9205671765275719</v>
      </c>
    </row>
    <row r="131" spans="1:8" ht="12.75">
      <c r="A131" s="30">
        <f t="shared" si="11"/>
        <v>-21.5</v>
      </c>
      <c r="B131" s="59">
        <f t="shared" si="12"/>
        <v>1246.3949122137565</v>
      </c>
      <c r="C131" s="64">
        <f t="shared" si="13"/>
        <v>228965.12145887013</v>
      </c>
      <c r="D131" s="67">
        <f t="shared" si="9"/>
        <v>21034.878541129874</v>
      </c>
      <c r="H131" s="36">
        <f t="shared" si="10"/>
        <v>0.9158604858354805</v>
      </c>
    </row>
    <row r="132" spans="1:8" ht="12.75">
      <c r="A132" s="30">
        <f t="shared" si="11"/>
        <v>-21</v>
      </c>
      <c r="B132" s="59">
        <f t="shared" si="12"/>
        <v>1320.2484538044664</v>
      </c>
      <c r="C132" s="64">
        <f t="shared" si="13"/>
        <v>227718.72654665637</v>
      </c>
      <c r="D132" s="67">
        <f t="shared" si="9"/>
        <v>22281.27345334363</v>
      </c>
      <c r="H132" s="36">
        <f t="shared" si="10"/>
        <v>0.9108749061866255</v>
      </c>
    </row>
    <row r="133" spans="1:8" ht="12.75">
      <c r="A133" s="30">
        <f t="shared" si="11"/>
        <v>-20.5</v>
      </c>
      <c r="B133" s="59">
        <f t="shared" si="12"/>
        <v>1398.478092851903</v>
      </c>
      <c r="C133" s="64">
        <f t="shared" si="13"/>
        <v>226398.4780928519</v>
      </c>
      <c r="D133" s="67">
        <f t="shared" si="9"/>
        <v>23601.521907148097</v>
      </c>
      <c r="H133" s="36">
        <f t="shared" si="10"/>
        <v>0.9055939123714076</v>
      </c>
    </row>
    <row r="134" spans="1:8" ht="12.75">
      <c r="A134" s="30">
        <f t="shared" si="11"/>
        <v>-20</v>
      </c>
      <c r="B134" s="59">
        <f t="shared" si="12"/>
        <v>1481.3431294322363</v>
      </c>
      <c r="C134" s="64">
        <f t="shared" si="13"/>
        <v>225000</v>
      </c>
      <c r="D134" s="67">
        <f t="shared" si="9"/>
        <v>25000</v>
      </c>
      <c r="H134" s="36">
        <f t="shared" si="10"/>
        <v>0.9</v>
      </c>
    </row>
    <row r="135" spans="1:8" ht="12.75">
      <c r="A135" s="30">
        <f t="shared" si="11"/>
        <v>-19.5</v>
      </c>
      <c r="B135" s="59">
        <f t="shared" si="12"/>
        <v>1569.1182281168294</v>
      </c>
      <c r="C135" s="64">
        <f t="shared" si="13"/>
        <v>223518.65687056776</v>
      </c>
      <c r="D135" s="67">
        <f t="shared" si="9"/>
        <v>26481.343129432236</v>
      </c>
      <c r="H135" s="36">
        <f t="shared" si="10"/>
        <v>0.8940746274822711</v>
      </c>
    </row>
    <row r="136" spans="1:8" ht="12.75">
      <c r="A136" s="30">
        <f t="shared" si="11"/>
        <v>-19</v>
      </c>
      <c r="B136" s="59">
        <f t="shared" si="12"/>
        <v>1662.0943283763772</v>
      </c>
      <c r="C136" s="64">
        <f t="shared" si="13"/>
        <v>221949.53864245093</v>
      </c>
      <c r="D136" s="67">
        <f t="shared" si="9"/>
        <v>28050.461357549066</v>
      </c>
      <c r="H136" s="36">
        <f t="shared" si="10"/>
        <v>0.8877981545698037</v>
      </c>
    </row>
    <row r="137" spans="1:8" ht="12.75">
      <c r="A137" s="30">
        <f t="shared" si="11"/>
        <v>-18.5</v>
      </c>
      <c r="B137" s="59">
        <f t="shared" si="12"/>
        <v>1760.5796089287323</v>
      </c>
      <c r="C137" s="64">
        <f t="shared" si="13"/>
        <v>220287.44431407456</v>
      </c>
      <c r="D137" s="67">
        <f t="shared" si="9"/>
        <v>29712.555685925443</v>
      </c>
      <c r="H137" s="36">
        <f t="shared" si="10"/>
        <v>0.8811497772562982</v>
      </c>
    </row>
    <row r="138" spans="1:8" ht="12.75">
      <c r="A138" s="30">
        <f t="shared" si="11"/>
        <v>-18</v>
      </c>
      <c r="B138" s="59">
        <f t="shared" si="12"/>
        <v>1864.9005092289299</v>
      </c>
      <c r="C138" s="64">
        <f t="shared" si="13"/>
        <v>218526.86470514582</v>
      </c>
      <c r="D138" s="67">
        <f t="shared" si="9"/>
        <v>31473.135294854175</v>
      </c>
      <c r="H138" s="36">
        <f t="shared" si="10"/>
        <v>0.8741074588205833</v>
      </c>
    </row>
    <row r="139" spans="1:8" ht="12.75">
      <c r="A139" s="30">
        <f t="shared" si="11"/>
        <v>-17.5</v>
      </c>
      <c r="B139" s="59">
        <f t="shared" si="12"/>
        <v>1975.4028114857501</v>
      </c>
      <c r="C139" s="64">
        <f t="shared" si="13"/>
        <v>216661.9641959169</v>
      </c>
      <c r="D139" s="67">
        <f t="shared" si="9"/>
        <v>33338.035804083105</v>
      </c>
      <c r="H139" s="36">
        <f t="shared" si="10"/>
        <v>0.8666478567836676</v>
      </c>
    </row>
    <row r="140" spans="1:8" ht="12.75">
      <c r="A140" s="30">
        <f t="shared" si="11"/>
        <v>-17</v>
      </c>
      <c r="B140" s="59">
        <f t="shared" si="12"/>
        <v>2092.4527867919824</v>
      </c>
      <c r="C140" s="64">
        <f t="shared" si="13"/>
        <v>214686.56138443114</v>
      </c>
      <c r="D140" s="67">
        <f t="shared" si="9"/>
        <v>35313.438615568855</v>
      </c>
      <c r="H140" s="36">
        <f t="shared" si="10"/>
        <v>0.8587462455377246</v>
      </c>
    </row>
    <row r="141" spans="1:8" ht="12.75">
      <c r="A141" s="30">
        <f t="shared" si="11"/>
        <v>-16.5</v>
      </c>
      <c r="B141" s="59">
        <f t="shared" si="12"/>
        <v>2216.4384091669926</v>
      </c>
      <c r="C141" s="64">
        <f t="shared" si="13"/>
        <v>212594.10859763916</v>
      </c>
      <c r="D141" s="67">
        <f t="shared" si="9"/>
        <v>37405.89140236084</v>
      </c>
      <c r="H141" s="36">
        <f t="shared" si="10"/>
        <v>0.8503764343905567</v>
      </c>
    </row>
    <row r="142" spans="1:8" ht="12.75">
      <c r="A142" s="30">
        <f t="shared" si="11"/>
        <v>-16</v>
      </c>
      <c r="B142" s="59">
        <f aca="true" t="shared" si="14" ref="B142:B173">+C142-C143</f>
        <v>2347.770641536161</v>
      </c>
      <c r="C142" s="64">
        <f aca="true" t="shared" si="15" ref="C142:C173">$C$11*$H142</f>
        <v>210377.67018847217</v>
      </c>
      <c r="D142" s="67">
        <f t="shared" si="9"/>
        <v>39622.32981152783</v>
      </c>
      <c r="H142" s="36">
        <f t="shared" si="10"/>
        <v>0.8415106807538887</v>
      </c>
    </row>
    <row r="143" spans="1:8" ht="12.75">
      <c r="A143" s="30">
        <f t="shared" si="11"/>
        <v>-15.5</v>
      </c>
      <c r="B143" s="59">
        <f t="shared" si="14"/>
        <v>2486.884797909064</v>
      </c>
      <c r="C143" s="64">
        <f t="shared" si="15"/>
        <v>208029.899546936</v>
      </c>
      <c r="D143" s="67">
        <f aca="true" t="shared" si="16" ref="D143:D174">+$C$11-C143</f>
        <v>41970.10045306399</v>
      </c>
      <c r="H143" s="36">
        <f aca="true" t="shared" si="17" ref="H143:H174">1-(1/EXP(-A143/20*LN(10)))</f>
        <v>0.8321195981877441</v>
      </c>
    </row>
    <row r="144" spans="1:8" ht="12.75">
      <c r="A144" s="30">
        <f aca="true" t="shared" si="18" ref="A144:A162">+A143+0.5</f>
        <v>-15</v>
      </c>
      <c r="B144" s="59">
        <f t="shared" si="14"/>
        <v>2634.2419862719544</v>
      </c>
      <c r="C144" s="64">
        <f t="shared" si="15"/>
        <v>205543.01474902694</v>
      </c>
      <c r="D144" s="67">
        <f t="shared" si="16"/>
        <v>44456.985250973055</v>
      </c>
      <c r="H144" s="36">
        <f t="shared" si="17"/>
        <v>0.8221720589961078</v>
      </c>
    </row>
    <row r="145" spans="1:8" ht="12.75">
      <c r="A145" s="30">
        <f t="shared" si="18"/>
        <v>-14.5</v>
      </c>
      <c r="B145" s="59">
        <f t="shared" si="14"/>
        <v>2790.3306369769853</v>
      </c>
      <c r="C145" s="64">
        <f t="shared" si="15"/>
        <v>202908.772762755</v>
      </c>
      <c r="D145" s="67">
        <f t="shared" si="16"/>
        <v>47091.22723724501</v>
      </c>
      <c r="H145" s="36">
        <f t="shared" si="17"/>
        <v>0.8116350910510199</v>
      </c>
    </row>
    <row r="146" spans="1:8" ht="12.75">
      <c r="A146" s="30">
        <f t="shared" si="18"/>
        <v>-14</v>
      </c>
      <c r="B146" s="59">
        <f t="shared" si="14"/>
        <v>2955.6681216941797</v>
      </c>
      <c r="C146" s="64">
        <f t="shared" si="15"/>
        <v>200118.442125778</v>
      </c>
      <c r="D146" s="67">
        <f t="shared" si="16"/>
        <v>49881.557874221995</v>
      </c>
      <c r="H146" s="36">
        <f t="shared" si="17"/>
        <v>0.800473768503112</v>
      </c>
    </row>
    <row r="147" spans="1:8" ht="12.75">
      <c r="A147" s="30">
        <f t="shared" si="18"/>
        <v>-13.5</v>
      </c>
      <c r="B147" s="59">
        <f t="shared" si="14"/>
        <v>3130.8024682922987</v>
      </c>
      <c r="C147" s="64">
        <f t="shared" si="15"/>
        <v>197162.77400408383</v>
      </c>
      <c r="D147" s="67">
        <f t="shared" si="16"/>
        <v>52837.225995916175</v>
      </c>
      <c r="H147" s="36">
        <f t="shared" si="17"/>
        <v>0.7886510960163353</v>
      </c>
    </row>
    <row r="148" spans="1:8" ht="12.75">
      <c r="A148" s="30">
        <f t="shared" si="18"/>
        <v>-13</v>
      </c>
      <c r="B148" s="59">
        <f t="shared" si="14"/>
        <v>3316.3141773328825</v>
      </c>
      <c r="C148" s="64">
        <f t="shared" si="15"/>
        <v>194031.97153579153</v>
      </c>
      <c r="D148" s="67">
        <f t="shared" si="16"/>
        <v>55968.02846420847</v>
      </c>
      <c r="H148" s="36">
        <f t="shared" si="17"/>
        <v>0.7761278861431661</v>
      </c>
    </row>
    <row r="149" spans="1:8" ht="12.75">
      <c r="A149" s="30">
        <f t="shared" si="18"/>
        <v>-12.5</v>
      </c>
      <c r="B149" s="59">
        <f t="shared" si="14"/>
        <v>3512.818146198144</v>
      </c>
      <c r="C149" s="64">
        <f t="shared" si="15"/>
        <v>190715.65735845864</v>
      </c>
      <c r="D149" s="67">
        <f t="shared" si="16"/>
        <v>59284.342641541356</v>
      </c>
      <c r="H149" s="36">
        <f t="shared" si="17"/>
        <v>0.7628626294338345</v>
      </c>
    </row>
    <row r="150" spans="1:8" ht="12.75">
      <c r="A150" s="30">
        <f t="shared" si="18"/>
        <v>-12</v>
      </c>
      <c r="B150" s="59">
        <f t="shared" si="14"/>
        <v>3720.965707230731</v>
      </c>
      <c r="C150" s="64">
        <f t="shared" si="15"/>
        <v>187202.8392122605</v>
      </c>
      <c r="D150" s="67">
        <f t="shared" si="16"/>
        <v>62797.1607877395</v>
      </c>
      <c r="H150" s="36">
        <f t="shared" si="17"/>
        <v>0.748811356849042</v>
      </c>
    </row>
    <row r="151" spans="1:8" ht="12.75">
      <c r="A151" s="30">
        <f t="shared" si="18"/>
        <v>-11.5</v>
      </c>
      <c r="B151" s="59">
        <f t="shared" si="14"/>
        <v>3941.446786641114</v>
      </c>
      <c r="C151" s="64">
        <f t="shared" si="15"/>
        <v>183481.87350502977</v>
      </c>
      <c r="D151" s="67">
        <f t="shared" si="16"/>
        <v>66518.12649497023</v>
      </c>
      <c r="H151" s="36">
        <f t="shared" si="17"/>
        <v>0.733927494020119</v>
      </c>
    </row>
    <row r="152" spans="1:8" ht="12.75">
      <c r="A152" s="30">
        <f t="shared" si="18"/>
        <v>-11</v>
      </c>
      <c r="B152" s="59">
        <f t="shared" si="14"/>
        <v>4174.99219133766</v>
      </c>
      <c r="C152" s="64">
        <f t="shared" si="15"/>
        <v>179540.42671838865</v>
      </c>
      <c r="D152" s="67">
        <f t="shared" si="16"/>
        <v>70459.57328161135</v>
      </c>
      <c r="H152" s="36">
        <f t="shared" si="17"/>
        <v>0.7181617068735546</v>
      </c>
    </row>
    <row r="153" spans="1:8" ht="12.75">
      <c r="A153" s="30">
        <f t="shared" si="18"/>
        <v>-10.5</v>
      </c>
      <c r="B153" s="59">
        <f t="shared" si="14"/>
        <v>4422.376031260501</v>
      </c>
      <c r="C153" s="64">
        <f t="shared" si="15"/>
        <v>175365.434527051</v>
      </c>
      <c r="D153" s="67">
        <f t="shared" si="16"/>
        <v>74634.565472949</v>
      </c>
      <c r="H153" s="36">
        <f t="shared" si="17"/>
        <v>0.701461738108204</v>
      </c>
    </row>
    <row r="154" spans="1:8" ht="12.75">
      <c r="A154" s="30">
        <f t="shared" si="18"/>
        <v>-10</v>
      </c>
      <c r="B154" s="59">
        <f t="shared" si="14"/>
        <v>4684.418285247404</v>
      </c>
      <c r="C154" s="64">
        <f t="shared" si="15"/>
        <v>170943.0584957905</v>
      </c>
      <c r="D154" s="67">
        <f t="shared" si="16"/>
        <v>79056.9415042095</v>
      </c>
      <c r="H154" s="36">
        <f t="shared" si="17"/>
        <v>0.683772233983162</v>
      </c>
    </row>
    <row r="155" spans="1:8" ht="12.75">
      <c r="A155" s="30">
        <f t="shared" si="18"/>
        <v>-9.5</v>
      </c>
      <c r="B155" s="59">
        <f t="shared" si="14"/>
        <v>4961.987518936949</v>
      </c>
      <c r="C155" s="64">
        <f t="shared" si="15"/>
        <v>166258.6402105431</v>
      </c>
      <c r="D155" s="67">
        <f t="shared" si="16"/>
        <v>83741.35978945691</v>
      </c>
      <c r="H155" s="36">
        <f t="shared" si="17"/>
        <v>0.6650345608421724</v>
      </c>
    </row>
    <row r="156" spans="1:8" ht="12.75">
      <c r="A156" s="30">
        <f t="shared" si="18"/>
        <v>-9</v>
      </c>
      <c r="B156" s="59">
        <f t="shared" si="14"/>
        <v>5256.003763717163</v>
      </c>
      <c r="C156" s="64">
        <f t="shared" si="15"/>
        <v>161296.65269160614</v>
      </c>
      <c r="D156" s="67">
        <f t="shared" si="16"/>
        <v>88703.34730839386</v>
      </c>
      <c r="H156" s="36">
        <f t="shared" si="17"/>
        <v>0.6451866107664246</v>
      </c>
    </row>
    <row r="157" spans="1:8" ht="12.75">
      <c r="A157" s="30">
        <f t="shared" si="18"/>
        <v>-8.5</v>
      </c>
      <c r="B157" s="59">
        <f t="shared" si="14"/>
        <v>5567.441566263267</v>
      </c>
      <c r="C157" s="64">
        <f t="shared" si="15"/>
        <v>156040.64892788898</v>
      </c>
      <c r="D157" s="67">
        <f t="shared" si="16"/>
        <v>93959.35107211102</v>
      </c>
      <c r="H157" s="36">
        <f t="shared" si="17"/>
        <v>0.6241625957115559</v>
      </c>
    </row>
    <row r="158" spans="1:8" ht="12.75">
      <c r="A158" s="30">
        <f t="shared" si="18"/>
        <v>-8</v>
      </c>
      <c r="B158" s="59">
        <f t="shared" si="14"/>
        <v>5897.333218771266</v>
      </c>
      <c r="C158" s="64">
        <f t="shared" si="15"/>
        <v>150473.2073616257</v>
      </c>
      <c r="D158" s="67">
        <f t="shared" si="16"/>
        <v>99526.79263837429</v>
      </c>
      <c r="H158" s="36">
        <f t="shared" si="17"/>
        <v>0.6018928294465028</v>
      </c>
    </row>
    <row r="159" spans="1:8" ht="12.75">
      <c r="A159" s="30">
        <f t="shared" si="18"/>
        <v>-7.5</v>
      </c>
      <c r="B159" s="59">
        <f t="shared" si="14"/>
        <v>6246.7721805952315</v>
      </c>
      <c r="C159" s="64">
        <f t="shared" si="15"/>
        <v>144575.87414285445</v>
      </c>
      <c r="D159" s="67">
        <f t="shared" si="16"/>
        <v>105424.12585714555</v>
      </c>
      <c r="H159" s="36">
        <f t="shared" si="17"/>
        <v>0.5783034965714178</v>
      </c>
    </row>
    <row r="160" spans="1:8" ht="12.75">
      <c r="A160" s="30">
        <f t="shared" si="18"/>
        <v>-7</v>
      </c>
      <c r="B160" s="59">
        <f t="shared" si="14"/>
        <v>6616.916702629329</v>
      </c>
      <c r="C160" s="64">
        <f t="shared" si="15"/>
        <v>138329.1019622592</v>
      </c>
      <c r="D160" s="67">
        <f t="shared" si="16"/>
        <v>111670.89803774079</v>
      </c>
      <c r="H160" s="36">
        <f t="shared" si="17"/>
        <v>0.5533164078490369</v>
      </c>
    </row>
    <row r="161" spans="1:8" ht="12.75">
      <c r="A161" s="30">
        <f t="shared" si="18"/>
        <v>-6.5</v>
      </c>
      <c r="B161" s="59">
        <f t="shared" si="14"/>
        <v>7008.993666447946</v>
      </c>
      <c r="C161" s="64">
        <f t="shared" si="15"/>
        <v>131712.18525962988</v>
      </c>
      <c r="D161" s="67">
        <f t="shared" si="16"/>
        <v>118287.81474037012</v>
      </c>
      <c r="H161" s="36">
        <f t="shared" si="17"/>
        <v>0.5268487410385195</v>
      </c>
    </row>
    <row r="162" spans="1:8" ht="12.75">
      <c r="A162" s="30">
        <f t="shared" si="18"/>
        <v>-6</v>
      </c>
      <c r="B162" s="59">
        <f t="shared" si="14"/>
        <v>7424.302650928992</v>
      </c>
      <c r="C162" s="64">
        <f t="shared" si="15"/>
        <v>124703.19159318194</v>
      </c>
      <c r="D162" s="67">
        <f t="shared" si="16"/>
        <v>125296.80840681806</v>
      </c>
      <c r="H162" s="36">
        <f t="shared" si="17"/>
        <v>0.49881276637272776</v>
      </c>
    </row>
    <row r="163" spans="1:8" ht="12.75">
      <c r="A163" s="30">
        <f aca="true" t="shared" si="19" ref="A163:A168">+A162+0.5</f>
        <v>-5.5</v>
      </c>
      <c r="B163" s="59">
        <f t="shared" si="14"/>
        <v>7864.220239840215</v>
      </c>
      <c r="C163" s="64">
        <f t="shared" si="15"/>
        <v>117278.88894225295</v>
      </c>
      <c r="D163" s="67">
        <f t="shared" si="16"/>
        <v>132721.11105774704</v>
      </c>
      <c r="H163" s="36">
        <f t="shared" si="17"/>
        <v>0.46911555576901176</v>
      </c>
    </row>
    <row r="164" spans="1:8" ht="12.75">
      <c r="A164" s="30">
        <f t="shared" si="19"/>
        <v>-5</v>
      </c>
      <c r="B164" s="59">
        <f t="shared" si="14"/>
        <v>8330.20458466532</v>
      </c>
      <c r="C164" s="64">
        <f t="shared" si="15"/>
        <v>109414.66870241273</v>
      </c>
      <c r="D164" s="67">
        <f t="shared" si="16"/>
        <v>140585.33129758725</v>
      </c>
      <c r="H164" s="36">
        <f t="shared" si="17"/>
        <v>0.4376586748096509</v>
      </c>
    </row>
    <row r="165" spans="1:8" ht="12.75">
      <c r="A165" s="30">
        <f t="shared" si="19"/>
        <v>-4.5</v>
      </c>
      <c r="B165" s="59">
        <f t="shared" si="14"/>
        <v>8823.800237795731</v>
      </c>
      <c r="C165" s="64">
        <f t="shared" si="15"/>
        <v>101084.46411774741</v>
      </c>
      <c r="D165" s="67">
        <f t="shared" si="16"/>
        <v>148915.5358822526</v>
      </c>
      <c r="H165" s="36">
        <f t="shared" si="17"/>
        <v>0.40433785647098963</v>
      </c>
    </row>
    <row r="166" spans="1:8" ht="12.75">
      <c r="A166" s="30">
        <f t="shared" si="19"/>
        <v>-4</v>
      </c>
      <c r="B166" s="59">
        <f t="shared" si="14"/>
        <v>9346.643272105313</v>
      </c>
      <c r="C166" s="64">
        <f t="shared" si="15"/>
        <v>92260.66387995168</v>
      </c>
      <c r="D166" s="67">
        <f t="shared" si="16"/>
        <v>157739.3361200483</v>
      </c>
      <c r="H166" s="36">
        <f t="shared" si="17"/>
        <v>0.36904265551980675</v>
      </c>
    </row>
    <row r="167" spans="1:8" ht="12.75">
      <c r="A167" s="30">
        <f t="shared" si="19"/>
        <v>-3.5</v>
      </c>
      <c r="B167" s="59">
        <f t="shared" si="14"/>
        <v>9900.46670388084</v>
      </c>
      <c r="C167" s="64">
        <f t="shared" si="15"/>
        <v>82914.02060784637</v>
      </c>
      <c r="D167" s="67">
        <f t="shared" si="16"/>
        <v>167085.97939215362</v>
      </c>
      <c r="H167" s="36">
        <f t="shared" si="17"/>
        <v>0.33165608243138545</v>
      </c>
    </row>
    <row r="168" spans="1:8" ht="12.75">
      <c r="A168" s="30">
        <f t="shared" si="19"/>
        <v>-3</v>
      </c>
      <c r="B168" s="59">
        <f t="shared" si="14"/>
        <v>10487.106237079497</v>
      </c>
      <c r="C168" s="64">
        <f t="shared" si="15"/>
        <v>73013.55390396553</v>
      </c>
      <c r="D168" s="67">
        <f t="shared" si="16"/>
        <v>176986.4460960345</v>
      </c>
      <c r="H168" s="36">
        <f t="shared" si="17"/>
        <v>0.2920542156158621</v>
      </c>
    </row>
    <row r="169" spans="1:8" ht="12.75">
      <c r="A169" s="30">
        <f aca="true" t="shared" si="20" ref="A169:A174">+A168+0.5</f>
        <v>-2.5</v>
      </c>
      <c r="B169" s="59">
        <f t="shared" si="14"/>
        <v>11108.506347956405</v>
      </c>
      <c r="C169" s="64">
        <f t="shared" si="15"/>
        <v>62526.44766688603</v>
      </c>
      <c r="D169" s="67">
        <f t="shared" si="16"/>
        <v>187473.55233311397</v>
      </c>
      <c r="H169" s="36">
        <f t="shared" si="17"/>
        <v>0.2501057906675441</v>
      </c>
    </row>
    <row r="170" spans="1:8" ht="12.75">
      <c r="A170" s="30">
        <f t="shared" si="20"/>
        <v>-2</v>
      </c>
      <c r="B170" s="59">
        <f t="shared" si="14"/>
        <v>11766.72673022838</v>
      </c>
      <c r="C170" s="64">
        <f t="shared" si="15"/>
        <v>51417.941318929625</v>
      </c>
      <c r="D170" s="67">
        <f t="shared" si="16"/>
        <v>198582.05868107037</v>
      </c>
      <c r="H170" s="36">
        <f t="shared" si="17"/>
        <v>0.2056717652757185</v>
      </c>
    </row>
    <row r="171" spans="1:8" ht="12.75">
      <c r="A171" s="30">
        <f t="shared" si="20"/>
        <v>-1.5</v>
      </c>
      <c r="B171" s="59">
        <f t="shared" si="14"/>
        <v>12463.949122137608</v>
      </c>
      <c r="C171" s="64">
        <f t="shared" si="15"/>
        <v>39651.214588701245</v>
      </c>
      <c r="D171" s="67">
        <f t="shared" si="16"/>
        <v>210348.78541129874</v>
      </c>
      <c r="H171" s="36">
        <f t="shared" si="17"/>
        <v>0.15860485835480498</v>
      </c>
    </row>
    <row r="172" spans="1:8" ht="12.75">
      <c r="A172" s="30">
        <f t="shared" si="20"/>
        <v>-1</v>
      </c>
      <c r="B172" s="59">
        <f t="shared" si="14"/>
        <v>13202.484538044484</v>
      </c>
      <c r="C172" s="64">
        <f t="shared" si="15"/>
        <v>27187.265466563636</v>
      </c>
      <c r="D172" s="67">
        <f t="shared" si="16"/>
        <v>222812.73453343636</v>
      </c>
      <c r="H172" s="36">
        <f t="shared" si="17"/>
        <v>0.10874906186625455</v>
      </c>
    </row>
    <row r="173" spans="1:8" ht="12.75">
      <c r="A173" s="30">
        <f t="shared" si="20"/>
        <v>-0.5</v>
      </c>
      <c r="B173" s="59">
        <f t="shared" si="14"/>
        <v>13984.780928519152</v>
      </c>
      <c r="C173" s="64">
        <f t="shared" si="15"/>
        <v>13984.780928519152</v>
      </c>
      <c r="D173" s="67">
        <f t="shared" si="16"/>
        <v>236015.21907148085</v>
      </c>
      <c r="H173" s="36">
        <f t="shared" si="17"/>
        <v>0.05593912371407661</v>
      </c>
    </row>
    <row r="174" spans="1:8" ht="12.75">
      <c r="A174" s="30">
        <f t="shared" si="20"/>
        <v>0</v>
      </c>
      <c r="B174" s="58"/>
      <c r="C174" s="65">
        <v>0</v>
      </c>
      <c r="D174" s="67">
        <f t="shared" si="16"/>
        <v>250000</v>
      </c>
      <c r="H174" s="36">
        <f t="shared" si="17"/>
        <v>0</v>
      </c>
    </row>
    <row r="175" spans="1:2" ht="12.75">
      <c r="A175" s="56" t="s">
        <v>40</v>
      </c>
      <c r="B175" s="57">
        <f>SUM(B14:B173)</f>
        <v>249975</v>
      </c>
    </row>
  </sheetData>
  <sheetProtection sheet="1" objects="1" scenarios="1"/>
  <printOptions gridLines="1"/>
  <pageMargins left="0.3937007874015748" right="0.15748031496062992" top="0.3937007874015748" bottom="0.7480314960629921" header="0.15748031496062992" footer="0.2362204724409449"/>
  <pageSetup orientation="portrait" paperSize="9" scale="84" r:id="rId1"/>
  <headerFooter alignWithMargins="0">
    <oddHeader>&amp;C&amp;F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Svalander</dc:creator>
  <cp:keywords/>
  <dc:description/>
  <cp:lastModifiedBy>Josef Svalander</cp:lastModifiedBy>
  <cp:lastPrinted>2004-02-01T20:29:17Z</cp:lastPrinted>
  <dcterms:created xsi:type="dcterms:W3CDTF">1999-12-05T18:20:58Z</dcterms:created>
  <dcterms:modified xsi:type="dcterms:W3CDTF">2004-02-03T08:08:27Z</dcterms:modified>
  <cp:category/>
  <cp:version/>
  <cp:contentType/>
  <cp:contentStatus/>
</cp:coreProperties>
</file>